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up" sheetId="1" state="visible" r:id="rId3"/>
    <sheet name="Categories" sheetId="2" state="visible" r:id="rId4"/>
    <sheet name="Transactions" sheetId="3" state="visible" r:id="rId5"/>
    <sheet name="Daily" sheetId="4" state="visible" r:id="rId6"/>
    <sheet name="Monthly" sheetId="5" state="visible" r:id="rId7"/>
    <sheet name="Budget" sheetId="6" state="visible" r:id="rId8"/>
    <sheet name="Variance" sheetId="7" state="visible" r:id="rId9"/>
    <sheet name="Yearly" sheetId="8" state="visible" r:id="rId10"/>
    <sheet name="Commentary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<sst xmlns="http://schemas.openxmlformats.org/spreadsheetml/2006/main" count="327" uniqueCount="163">
  <si>
    <t xml:space="preserve">CASH FLOW TRACKER</t>
  </si>
  <si>
    <t xml:space="preserve">Transactions in, daily and monthly and yearly rollups out, in P&amp;L style. Operator Field Guide No. 02, Top of the Ops.</t>
  </si>
  <si>
    <t xml:space="preserve">1. SET THESE THREE THINGS</t>
  </si>
  <si>
    <t xml:space="preserve">Base currency</t>
  </si>
  <si>
    <t xml:space="preserve">GBP</t>
  </si>
  <si>
    <t xml:space="preserve">Everything is reported in this currency. Transactions in other currencies get converted using the FX rate column.</t>
  </si>
  <si>
    <t xml:space="preserve">Reporting year</t>
  </si>
  <si>
    <t xml:space="preserve">The year the Daily and Monthly tabs cover. Change it and every tab re-dates itself.</t>
  </si>
  <si>
    <t xml:space="preserve">Current month (1 to 12)</t>
  </si>
  <si>
    <t xml:space="preserve">Which month the Variance tab treats as "this month". Move it on as the year goes.</t>
  </si>
  <si>
    <t xml:space="preserve">Company or entity name</t>
  </si>
  <si>
    <t xml:space="preserve">Your company Ltd</t>
  </si>
  <si>
    <t xml:space="preserve">Cosmetic. Appears in the commentary.</t>
  </si>
  <si>
    <t xml:space="preserve">2. HOW IT WORKS</t>
  </si>
  <si>
    <t xml:space="preserve">Categories</t>
  </si>
  <si>
    <t xml:space="preserve">the category list and how each one maps into the P&amp;L. Edit this first if your buckets differ.</t>
  </si>
  <si>
    <t xml:space="preserve">Transactions</t>
  </si>
  <si>
    <t xml:space="preserve">the daily tracker. Every transaction, one row. This is the only tab data goes into.</t>
  </si>
  <si>
    <t xml:space="preserve">Daily</t>
  </si>
  <si>
    <t xml:space="preserve">every date in the year, totalled by category. Fills itself from Transactions.</t>
  </si>
  <si>
    <t xml:space="preserve">Monthly</t>
  </si>
  <si>
    <t xml:space="preserve">the same categories by month, arranged as a P&amp;L. Fills itself from Transactions.</t>
  </si>
  <si>
    <t xml:space="preserve">Yearly</t>
  </si>
  <si>
    <t xml:space="preserve">the full year, actual against budget, with a prior year column you can paste in.</t>
  </si>
  <si>
    <t xml:space="preserve">Budget</t>
  </si>
  <si>
    <t xml:space="preserve">paste your budget here by category and month. Optional. Leave it empty and the variance columns stay blank.</t>
  </si>
  <si>
    <t xml:space="preserve">Variance</t>
  </si>
  <si>
    <t xml:space="preserve">this month and year to date, actual against budget. This is what the commentary reads.</t>
  </si>
  <si>
    <t xml:space="preserve">Commentary</t>
  </si>
  <si>
    <t xml:space="preserve">where the generated commentary gets logged, so you keep a history.</t>
  </si>
  <si>
    <t xml:space="preserve">3. THE ONE RULE THAT MATTERS</t>
  </si>
  <si>
    <t xml:space="preserve">Money in is POSITIVE. Money out is NEGATIVE.</t>
  </si>
  <si>
    <t xml:space="preserve">Every rollup depends on this. If your bank export uses a separate debit and credit column, or shows outflows as positive, fix the sign before it reaches the Transactions tab. The prompt in the guide does this for you.</t>
  </si>
  <si>
    <t xml:space="preserve">COLOUR LEGEND</t>
  </si>
  <si>
    <t xml:space="preserve">You type here</t>
  </si>
  <si>
    <t xml:space="preserve">Blue text on yellow. These are the only cells you or the AI should write into.</t>
  </si>
  <si>
    <t xml:space="preserve">Calculated</t>
  </si>
  <si>
    <t xml:space="preserve">Black. A formula. Do not overwrite, it will break the rollups.</t>
  </si>
  <si>
    <t xml:space="preserve">From another tab</t>
  </si>
  <si>
    <t xml:space="preserve">Green. Pulled from elsewhere in this workbook.</t>
  </si>
  <si>
    <t xml:space="preserve">This is a CASH view arranged like a P&amp;L. It is not a statutory P&amp;L: no accruals, no prepayments, no depreciation. It tells you what moved and when, which is the question you actually ask on a Monday.</t>
  </si>
  <si>
    <t xml:space="preserve">CATEGORIES</t>
  </si>
  <si>
    <t xml:space="preserve">Edit these to match your own chart of accounts. Keep the P&amp;L group values exactly as they are, the rollups match on them.</t>
  </si>
  <si>
    <t xml:space="preserve">Category</t>
  </si>
  <si>
    <t xml:space="preserve">P&amp;L group</t>
  </si>
  <si>
    <t xml:space="preserve">What belongs here</t>
  </si>
  <si>
    <t xml:space="preserve">Customer receipts</t>
  </si>
  <si>
    <t xml:space="preserve">Revenue</t>
  </si>
  <si>
    <t xml:space="preserve">Stripe payouts, direct customer transfers, app store proceeds</t>
  </si>
  <si>
    <t xml:space="preserve">Other income</t>
  </si>
  <si>
    <t xml:space="preserve">Grants, interest received, R&amp;D credits, refunds in</t>
  </si>
  <si>
    <t xml:space="preserve">Infrastructure and hosting</t>
  </si>
  <si>
    <t xml:space="preserve">Cost of revenue</t>
  </si>
  <si>
    <t xml:space="preserve">AWS, GCP, Azure, Vercel, CDN, databases, monitoring</t>
  </si>
  <si>
    <t xml:space="preserve">AI and third party APIs</t>
  </si>
  <si>
    <t xml:space="preserve">Model providers, speech, translation, data enrichment APIs</t>
  </si>
  <si>
    <t xml:space="preserve">Payment processing fees</t>
  </si>
  <si>
    <t xml:space="preserve">Stripe fees, app store commission, PSP charges</t>
  </si>
  <si>
    <t xml:space="preserve">Payroll and contractors</t>
  </si>
  <si>
    <t xml:space="preserve">Operating expenses</t>
  </si>
  <si>
    <t xml:space="preserve">Salaries, employer taxes, pensions, contractor invoices</t>
  </si>
  <si>
    <t xml:space="preserve">Software and subscriptions</t>
  </si>
  <si>
    <t xml:space="preserve">SaaS seats, design tools, dev tools, app subscriptions</t>
  </si>
  <si>
    <t xml:space="preserve">Marketing and ads</t>
  </si>
  <si>
    <t xml:space="preserve">Ad platforms, agencies, creators, sponsorships, events</t>
  </si>
  <si>
    <t xml:space="preserve">Professional services</t>
  </si>
  <si>
    <t xml:space="preserve">Legal, accounting, audit, recruiters, consultants</t>
  </si>
  <si>
    <t xml:space="preserve">Travel and expenses</t>
  </si>
  <si>
    <t xml:space="preserve">Flights, hotels, trains, taxis, client meals</t>
  </si>
  <si>
    <t xml:space="preserve">Office and equipment</t>
  </si>
  <si>
    <t xml:space="preserve">Laptops, hardware, furniture, coworking, supplies</t>
  </si>
  <si>
    <t xml:space="preserve">Banking and FX</t>
  </si>
  <si>
    <t xml:space="preserve">Other movements</t>
  </si>
  <si>
    <t xml:space="preserve">Bank fees, FX losses, interest paid, card fees</t>
  </si>
  <si>
    <t xml:space="preserve">Taxes and duties</t>
  </si>
  <si>
    <t xml:space="preserve">VAT and sales tax payments, corporation tax, duties</t>
  </si>
  <si>
    <t xml:space="preserve">Financing</t>
  </si>
  <si>
    <t xml:space="preserve">Loan draws and repayments, investment received, dividends</t>
  </si>
  <si>
    <t xml:space="preserve">Other or uncategorised</t>
  </si>
  <si>
    <t xml:space="preserve">ANYTHING the AI is not confident about. Review this weekly.</t>
  </si>
  <si>
    <t xml:space="preserve">VALID P&amp;L GROUPS</t>
  </si>
  <si>
    <t xml:space="preserve">Adding a category? Insert a row inside the block above, then add it to the Daily, Monthly, Budget and Variance tabs in the same P&amp;L group. Easier: rename one you are not using.</t>
  </si>
  <si>
    <t xml:space="preserve">TRANSACTIONS  ·  the daily tracker</t>
  </si>
  <si>
    <t xml:space="preserve">One row per transaction. Paste or let the AI write here. Row 5 is an example, overwrite it. Money in positive, money out negative.</t>
  </si>
  <si>
    <t xml:space="preserve">Date</t>
  </si>
  <si>
    <t xml:space="preserve">Description</t>
  </si>
  <si>
    <t xml:space="preserve">Counterparty</t>
  </si>
  <si>
    <t xml:space="preserve">Amount</t>
  </si>
  <si>
    <t xml:space="preserve">Currency</t>
  </si>
  <si>
    <t xml:space="preserve">FX to base</t>
  </si>
  <si>
    <t xml:space="preserve">Amount in base</t>
  </si>
  <si>
    <t xml:space="preserve">Confidence</t>
  </si>
  <si>
    <t xml:space="preserve">Flag</t>
  </si>
  <si>
    <t xml:space="preserve">Notes</t>
  </si>
  <si>
    <t xml:space="preserve">Source</t>
  </si>
  <si>
    <t xml:space="preserve">Entity</t>
  </si>
  <si>
    <t xml:space="preserve">2026-08-04</t>
  </si>
  <si>
    <t xml:space="preserve">EXAMPLE ROW, overwrite me: AWS EMEA invoice</t>
  </si>
  <si>
    <t xml:space="preserve">Amazon Web Services</t>
  </si>
  <si>
    <t xml:space="preserve">USD</t>
  </si>
  <si>
    <t xml:space="preserve">high</t>
  </si>
  <si>
    <t xml:space="preserve">Example only</t>
  </si>
  <si>
    <t xml:space="preserve">Business card</t>
  </si>
  <si>
    <t xml:space="preserve">Entity 1</t>
  </si>
  <si>
    <t xml:space="preserve">DAILY</t>
  </si>
  <si>
    <t xml:space="preserve">Every date in the reporting year, totalled by category. Entirely formula driven, nothing to fill in.</t>
  </si>
  <si>
    <t xml:space="preserve">Net movement</t>
  </si>
  <si>
    <t xml:space="preserve">Cumulative</t>
  </si>
  <si>
    <t xml:space="preserve">MONTHLY</t>
  </si>
  <si>
    <t xml:space="preserve">Categories by month, arranged as a P&amp;L. Pulls straight from Transactions. Only the January opening cash needs typing.</t>
  </si>
  <si>
    <t xml:space="preserve">Period start</t>
  </si>
  <si>
    <t xml:space="preserve">Period end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</si>
  <si>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</si>
  <si>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</si>
  <si>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</si>
  <si>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</si>
  <si>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</si>
  <si>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</si>
  <si>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</si>
  <si>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</si>
  <si>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</si>
  <si>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</si>
  <si>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</si>
  <si>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</si>
  <si>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</si>
  <si>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REVENUE</t>
  </si>
  <si>
    <t xml:space="preserve">Total revenue</t>
  </si>
  <si>
    <t xml:space="preserve">COST OF REVENUE</t>
  </si>
  <si>
    <t xml:space="preserve">Total cost of revenue</t>
  </si>
  <si>
    <t xml:space="preserve">GROSS PROFIT</t>
  </si>
  <si>
    <t xml:space="preserve">Gross margin %</t>
  </si>
  <si>
    <t xml:space="preserve">OPERATING EXPENSES</t>
  </si>
  <si>
    <t xml:space="preserve">Total operating expenses</t>
  </si>
  <si>
    <t xml:space="preserve">OPERATING CASH RESULT</t>
  </si>
  <si>
    <t xml:space="preserve">OTHER MOVEMENTS</t>
  </si>
  <si>
    <t xml:space="preserve">Total other movements</t>
  </si>
  <si>
    <t xml:space="preserve">NET CASH MOVEMENT</t>
  </si>
  <si>
    <t xml:space="preserve">Opening cash</t>
  </si>
  <si>
    <t xml:space="preserve">CLOSING CASH</t>
  </si>
  <si>
    <t xml:space="preserve">Type your 1 January cash balance into the January opening cash cell. Every later month carries forward automatically.</t>
  </si>
  <si>
    <t xml:space="preserve">BUDGET</t>
  </si>
  <si>
    <t xml:space="preserve">OPTIONAL. Paste your budget by category and month. Leave it empty and every variance column simply stays blank.</t>
  </si>
  <si>
    <t xml:space="preserve">Yellow cells only. Same sign convention: income positive, costs negative.</t>
  </si>
  <si>
    <t xml:space="preserve">VARIANCE</t>
  </si>
  <si>
    <t xml:space="preserve">This month and year to date, actual against budget. This is the tab the commentary reads.</t>
  </si>
  <si>
    <t xml:space="preserve">"This month" follows the Current month cell on the Setup tab.</t>
  </si>
  <si>
    <t xml:space="preserve">THIS MONTH</t>
  </si>
  <si>
    <t xml:space="preserve">YEAR TO DATE</t>
  </si>
  <si>
    <t xml:space="preserve">Actual</t>
  </si>
  <si>
    <t xml:space="preserve">Var %</t>
  </si>
  <si>
    <t xml:space="preserve">YEARLY</t>
  </si>
  <si>
    <t xml:space="preserve">The full year in one column, against budget and against last year. Paste prior year actuals into the yellow column if you have them.</t>
  </si>
  <si>
    <t xml:space="preserve">Column C is live from Monthly. Column G is the only thing you type.</t>
  </si>
  <si>
    <t xml:space="preserve">Prior year</t>
  </si>
  <si>
    <t xml:space="preserve">YoY %</t>
  </si>
  <si>
    <t xml:space="preserve">% of net</t>
  </si>
  <si>
    <t xml:space="preserve">COMMENTARY LOG</t>
  </si>
  <si>
    <t xml:space="preserve">The AI appends here every time it runs. Keeping the history is the point: it is how you see a variance that has been drifting for three months.</t>
  </si>
  <si>
    <t xml:space="preserve">Generated</t>
  </si>
  <si>
    <t xml:space="preserve">Period</t>
  </si>
  <si>
    <t xml:space="preserve">Type</t>
  </si>
  <si>
    <t xml:space="preserve">Questions to chase</t>
  </si>
  <si>
    <t xml:space="preserve">Sent 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</si>
</sst>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;\(#,##0\);\-"/>
    <numFmt numFmtId="167" formatCode="0.0%;\(0.0%\);\-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sz val="10"/>
      <color rgb="FF008000"/>
      <name val="Arial"/>
      <family val="0"/>
      <charset val="1"/>
    </font>
    <font>
      <i val="true"/>
      <sz val="9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DE2B88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0"/>
      <color rgb="FF18B7BE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71717"/>
        <bgColor rgb="FF000000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E2B88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8B7BE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171717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0"/>
    <col collapsed="false" customWidth="true" hidden="false" outlineLevel="0" max="3" min="3" style="0" width="7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s">
        <v>4</v>
      </c>
      <c r="C5" s="2" t="s">
        <v>5</v>
      </c>
    </row>
    <row r="6" customFormat="false" ht="15" hidden="false" customHeight="false" outlineLevel="0" collapsed="false">
      <c r="A6" s="4" t="s">
        <v>6</v>
      </c>
      <c r="B6" s="5" t="n">
        <v>2026</v>
      </c>
      <c r="C6" s="2" t="s">
        <v>7</v>
      </c>
    </row>
    <row r="7" customFormat="false" ht="15" hidden="false" customHeight="false" outlineLevel="0" collapsed="false">
      <c r="A7" s="4" t="s">
        <v>8</v>
      </c>
      <c r="B7" s="5" t="n">
        <v>8</v>
      </c>
      <c r="C7" s="2" t="s">
        <v>9</v>
      </c>
    </row>
    <row r="8" customFormat="false" ht="15" hidden="false" customHeight="false" outlineLevel="0" collapsed="false">
      <c r="A8" s="4" t="s">
        <v>10</v>
      </c>
      <c r="B8" s="5" t="s">
        <v>11</v>
      </c>
      <c r="C8" s="2" t="s">
        <v>12</v>
      </c>
    </row>
    <row r="10" customFormat="false" ht="15" hidden="false" customHeight="false" outlineLevel="0" collapsed="false">
      <c r="A10" s="3" t="s">
        <v>13</v>
      </c>
    </row>
    <row r="11" customFormat="false" ht="15" hidden="false" customHeight="false" outlineLevel="0" collapsed="false">
      <c r="A11" s="6" t="s">
        <v>14</v>
      </c>
      <c r="C11" s="4" t="s">
        <v>15</v>
      </c>
    </row>
    <row r="12" customFormat="false" ht="15" hidden="false" customHeight="false" outlineLevel="0" collapsed="false">
      <c r="A12" s="6" t="s">
        <v>16</v>
      </c>
      <c r="C12" s="4" t="s">
        <v>17</v>
      </c>
    </row>
    <row r="13" customFormat="false" ht="15" hidden="false" customHeight="false" outlineLevel="0" collapsed="false">
      <c r="A13" s="6" t="s">
        <v>18</v>
      </c>
      <c r="C13" s="4" t="s">
        <v>19</v>
      </c>
    </row>
    <row r="14" customFormat="false" ht="15" hidden="false" customHeight="false" outlineLevel="0" collapsed="false">
      <c r="A14" s="6" t="s">
        <v>20</v>
      </c>
      <c r="C14" s="4" t="s">
        <v>21</v>
      </c>
    </row>
    <row r="15" customFormat="false" ht="15" hidden="false" customHeight="false" outlineLevel="0" collapsed="false">
      <c r="A15" s="6" t="s">
        <v>22</v>
      </c>
      <c r="C15" s="4" t="s">
        <v>23</v>
      </c>
    </row>
    <row r="16" customFormat="false" ht="15" hidden="false" customHeight="false" outlineLevel="0" collapsed="false">
      <c r="A16" s="6" t="s">
        <v>24</v>
      </c>
      <c r="C16" s="4" t="s">
        <v>25</v>
      </c>
    </row>
    <row r="17" customFormat="false" ht="15" hidden="false" customHeight="false" outlineLevel="0" collapsed="false">
      <c r="A17" s="6" t="s">
        <v>26</v>
      </c>
      <c r="C17" s="4" t="s">
        <v>27</v>
      </c>
    </row>
    <row r="18" customFormat="false" ht="15" hidden="false" customHeight="false" outlineLevel="0" collapsed="false">
      <c r="A18" s="6" t="s">
        <v>28</v>
      </c>
      <c r="C18" s="4" t="s">
        <v>29</v>
      </c>
    </row>
    <row r="20" customFormat="false" ht="15" hidden="false" customHeight="false" outlineLevel="0" collapsed="false">
      <c r="A20" s="3" t="s">
        <v>30</v>
      </c>
    </row>
    <row r="21" customFormat="false" ht="43.5" hidden="false" customHeight="true" outlineLevel="0" collapsed="false">
      <c r="A21" s="7" t="s">
        <v>31</v>
      </c>
      <c r="C21" s="8" t="s">
        <v>32</v>
      </c>
    </row>
    <row r="23" customFormat="false" ht="15" hidden="false" customHeight="false" outlineLevel="0" collapsed="false">
      <c r="A23" s="3" t="s">
        <v>33</v>
      </c>
    </row>
    <row r="24" customFormat="false" ht="15" hidden="false" customHeight="false" outlineLevel="0" collapsed="false">
      <c r="A24" s="9" t="s">
        <v>34</v>
      </c>
      <c r="C24" s="2" t="s">
        <v>35</v>
      </c>
    </row>
    <row r="25" customFormat="false" ht="15" hidden="false" customHeight="false" outlineLevel="0" collapsed="false">
      <c r="A25" s="4" t="s">
        <v>36</v>
      </c>
      <c r="C25" s="2" t="s">
        <v>37</v>
      </c>
    </row>
    <row r="26" customFormat="false" ht="15" hidden="false" customHeight="false" outlineLevel="0" collapsed="false">
      <c r="A26" s="10" t="s">
        <v>38</v>
      </c>
      <c r="C26" s="2" t="s">
        <v>39</v>
      </c>
    </row>
    <row r="28" customFormat="false" ht="30" hidden="false" customHeight="true" outlineLevel="0" collapsed="false">
      <c r="A28" s="11" t="s">
        <v>40</v>
      </c>
      <c r="B28" s="11"/>
      <c r="C28" s="11"/>
    </row>
  </sheetData>
  <mergeCells count="1">
    <mergeCell ref="A28:C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2"/>
    <col collapsed="false" customWidth="true" hidden="false" outlineLevel="0" max="3" min="3" style="0" width="76"/>
  </cols>
  <sheetData>
    <row r="1" customFormat="false" ht="17.35" hidden="false" customHeight="false" outlineLevel="0" collapsed="false">
      <c r="A1" s="1" t="s">
        <v>41</v>
      </c>
    </row>
    <row r="2" customFormat="false" ht="15" hidden="false" customHeight="false" outlineLevel="0" collapsed="false">
      <c r="A2" s="2" t="s">
        <v>42</v>
      </c>
    </row>
    <row r="4" customFormat="false" ht="15" hidden="false" customHeight="false" outlineLevel="0" collapsed="false">
      <c r="A4" s="12" t="s">
        <v>43</v>
      </c>
      <c r="B4" s="12" t="s">
        <v>44</v>
      </c>
      <c r="C4" s="12" t="s">
        <v>45</v>
      </c>
    </row>
    <row r="5" customFormat="false" ht="15" hidden="false" customHeight="false" outlineLevel="0" collapsed="false">
      <c r="A5" s="9" t="s">
        <v>46</v>
      </c>
      <c r="B5" s="9" t="s">
        <v>47</v>
      </c>
      <c r="C5" s="4" t="s">
        <v>48</v>
      </c>
    </row>
    <row r="6" customFormat="false" ht="15" hidden="false" customHeight="false" outlineLevel="0" collapsed="false">
      <c r="A6" s="9" t="s">
        <v>49</v>
      </c>
      <c r="B6" s="9" t="s">
        <v>47</v>
      </c>
      <c r="C6" s="4" t="s">
        <v>50</v>
      </c>
    </row>
    <row r="7" customFormat="false" ht="15" hidden="false" customHeight="false" outlineLevel="0" collapsed="false">
      <c r="A7" s="9" t="s">
        <v>51</v>
      </c>
      <c r="B7" s="9" t="s">
        <v>52</v>
      </c>
      <c r="C7" s="4" t="s">
        <v>53</v>
      </c>
    </row>
    <row r="8" customFormat="false" ht="15" hidden="false" customHeight="false" outlineLevel="0" collapsed="false">
      <c r="A8" s="9" t="s">
        <v>54</v>
      </c>
      <c r="B8" s="9" t="s">
        <v>52</v>
      </c>
      <c r="C8" s="4" t="s">
        <v>55</v>
      </c>
    </row>
    <row r="9" customFormat="false" ht="15" hidden="false" customHeight="false" outlineLevel="0" collapsed="false">
      <c r="A9" s="9" t="s">
        <v>56</v>
      </c>
      <c r="B9" s="9" t="s">
        <v>52</v>
      </c>
      <c r="C9" s="4" t="s">
        <v>57</v>
      </c>
    </row>
    <row r="10" customFormat="false" ht="15" hidden="false" customHeight="false" outlineLevel="0" collapsed="false">
      <c r="A10" s="9" t="s">
        <v>58</v>
      </c>
      <c r="B10" s="9" t="s">
        <v>59</v>
      </c>
      <c r="C10" s="4" t="s">
        <v>60</v>
      </c>
    </row>
    <row r="11" customFormat="false" ht="15" hidden="false" customHeight="false" outlineLevel="0" collapsed="false">
      <c r="A11" s="9" t="s">
        <v>61</v>
      </c>
      <c r="B11" s="9" t="s">
        <v>59</v>
      </c>
      <c r="C11" s="4" t="s">
        <v>62</v>
      </c>
    </row>
    <row r="12" customFormat="false" ht="15" hidden="false" customHeight="false" outlineLevel="0" collapsed="false">
      <c r="A12" s="9" t="s">
        <v>63</v>
      </c>
      <c r="B12" s="9" t="s">
        <v>59</v>
      </c>
      <c r="C12" s="4" t="s">
        <v>64</v>
      </c>
    </row>
    <row r="13" customFormat="false" ht="15" hidden="false" customHeight="false" outlineLevel="0" collapsed="false">
      <c r="A13" s="9" t="s">
        <v>65</v>
      </c>
      <c r="B13" s="9" t="s">
        <v>59</v>
      </c>
      <c r="C13" s="4" t="s">
        <v>66</v>
      </c>
    </row>
    <row r="14" customFormat="false" ht="15" hidden="false" customHeight="false" outlineLevel="0" collapsed="false">
      <c r="A14" s="9" t="s">
        <v>67</v>
      </c>
      <c r="B14" s="9" t="s">
        <v>59</v>
      </c>
      <c r="C14" s="4" t="s">
        <v>68</v>
      </c>
    </row>
    <row r="15" customFormat="false" ht="15" hidden="false" customHeight="false" outlineLevel="0" collapsed="false">
      <c r="A15" s="9" t="s">
        <v>69</v>
      </c>
      <c r="B15" s="9" t="s">
        <v>59</v>
      </c>
      <c r="C15" s="4" t="s">
        <v>70</v>
      </c>
    </row>
    <row r="16" customFormat="false" ht="15" hidden="false" customHeight="false" outlineLevel="0" collapsed="false">
      <c r="A16" s="9" t="s">
        <v>71</v>
      </c>
      <c r="B16" s="9" t="s">
        <v>72</v>
      </c>
      <c r="C16" s="4" t="s">
        <v>73</v>
      </c>
    </row>
    <row r="17" customFormat="false" ht="15" hidden="false" customHeight="false" outlineLevel="0" collapsed="false">
      <c r="A17" s="9" t="s">
        <v>74</v>
      </c>
      <c r="B17" s="9" t="s">
        <v>72</v>
      </c>
      <c r="C17" s="4" t="s">
        <v>75</v>
      </c>
    </row>
    <row r="18" customFormat="false" ht="15" hidden="false" customHeight="false" outlineLevel="0" collapsed="false">
      <c r="A18" s="9" t="s">
        <v>76</v>
      </c>
      <c r="B18" s="9" t="s">
        <v>72</v>
      </c>
      <c r="C18" s="4" t="s">
        <v>77</v>
      </c>
    </row>
    <row r="19" customFormat="false" ht="15" hidden="false" customHeight="false" outlineLevel="0" collapsed="false">
      <c r="A19" s="9" t="s">
        <v>78</v>
      </c>
      <c r="B19" s="9" t="s">
        <v>72</v>
      </c>
      <c r="C19" s="7" t="s">
        <v>79</v>
      </c>
    </row>
    <row r="21" customFormat="false" ht="15" hidden="false" customHeight="false" outlineLevel="0" collapsed="false">
      <c r="A21" s="3" t="s">
        <v>80</v>
      </c>
    </row>
    <row r="22" customFormat="false" ht="15" hidden="false" customHeight="false" outlineLevel="0" collapsed="false">
      <c r="A22" s="4" t="s">
        <v>47</v>
      </c>
    </row>
    <row r="23" customFormat="false" ht="15" hidden="false" customHeight="false" outlineLevel="0" collapsed="false">
      <c r="A23" s="4" t="s">
        <v>52</v>
      </c>
    </row>
    <row r="24" customFormat="false" ht="15" hidden="false" customHeight="false" outlineLevel="0" collapsed="false">
      <c r="A24" s="4" t="s">
        <v>59</v>
      </c>
    </row>
    <row r="25" customFormat="false" ht="15" hidden="false" customHeight="false" outlineLevel="0" collapsed="false">
      <c r="A25" s="4" t="s">
        <v>72</v>
      </c>
    </row>
    <row r="27" customFormat="false" ht="15" hidden="false" customHeight="false" outlineLevel="0" collapsed="false">
      <c r="A27" s="2" t="s">
        <v>81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40"/>
    <col collapsed="false" customWidth="true" hidden="false" outlineLevel="0" max="3" min="3" style="0" width="24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12"/>
    <col collapsed="false" customWidth="true" hidden="false" outlineLevel="0" max="7" min="7" style="0" width="16"/>
    <col collapsed="false" customWidth="true" hidden="false" outlineLevel="0" max="8" min="8" style="0" width="30"/>
    <col collapsed="false" customWidth="true" hidden="false" outlineLevel="0" max="9" min="9" style="0" width="20"/>
    <col collapsed="false" customWidth="true" hidden="false" outlineLevel="0" max="10" min="10" style="0" width="12"/>
    <col collapsed="false" customWidth="true" hidden="false" outlineLevel="0" max="11" min="11" style="0" width="26"/>
    <col collapsed="false" customWidth="true" hidden="false" outlineLevel="0" max="12" min="12" style="0" width="34"/>
    <col collapsed="false" customWidth="true" hidden="false" outlineLevel="0" max="13" min="13" style="0" width="20"/>
    <col collapsed="false" customWidth="true" hidden="false" outlineLevel="0" max="14" min="14" style="0" width="18"/>
  </cols>
  <sheetData>
    <row r="1" customFormat="false" ht="17.35" hidden="false" customHeight="false" outlineLevel="0" collapsed="false">
      <c r="A1" s="1" t="s">
        <v>82</v>
      </c>
    </row>
    <row r="2" customFormat="false" ht="15" hidden="false" customHeight="false" outlineLevel="0" collapsed="false">
      <c r="A2" s="2" t="s">
        <v>83</v>
      </c>
    </row>
    <row r="4" customFormat="false" ht="15" hidden="false" customHeight="false" outlineLevel="0" collapsed="false">
      <c r="A4" s="13" t="s">
        <v>84</v>
      </c>
      <c r="B4" s="13" t="s">
        <v>85</v>
      </c>
      <c r="C4" s="13" t="s">
        <v>86</v>
      </c>
      <c r="D4" s="13" t="s">
        <v>87</v>
      </c>
      <c r="E4" s="13" t="s">
        <v>88</v>
      </c>
      <c r="F4" s="13" t="s">
        <v>89</v>
      </c>
      <c r="G4" s="13" t="s">
        <v>90</v>
      </c>
      <c r="H4" s="13" t="s">
        <v>43</v>
      </c>
      <c r="I4" s="13" t="s">
        <v>44</v>
      </c>
      <c r="J4" s="13" t="s">
        <v>91</v>
      </c>
      <c r="K4" s="13" t="s">
        <v>92</v>
      </c>
      <c r="L4" s="13" t="s">
        <v>93</v>
      </c>
      <c r="M4" s="13" t="s">
        <v>94</v>
      </c>
      <c r="N4" s="13" t="s">
        <v>95</v>
      </c>
    </row>
    <row r="5" customFormat="false" ht="15" hidden="false" customHeight="false" outlineLevel="0" collapsed="false">
      <c r="A5" s="14" t="s">
        <v>96</v>
      </c>
      <c r="B5" s="9" t="s">
        <v>97</v>
      </c>
      <c r="C5" s="9" t="s">
        <v>98</v>
      </c>
      <c r="D5" s="15" t="n">
        <v>-1240.5</v>
      </c>
      <c r="E5" s="9" t="s">
        <v>99</v>
      </c>
      <c r="F5" s="9" t="n">
        <v>0.79</v>
      </c>
      <c r="G5" s="16" t="n">
        <f aca="false">IF($D5="","",$D5*IF($F5="",1,$F5))</f>
        <v>-979.995</v>
      </c>
      <c r="H5" s="9" t="s">
        <v>51</v>
      </c>
      <c r="I5" s="10" t="str">
        <f aca="false">IF($H5="","",IFERROR(INDEX(Categories!$B$5:$B$19,MATCH($H5,Categories!$A$5:$A$19,0)),"UNMAPPED"))</f>
        <v>Cost of revenue</v>
      </c>
      <c r="J5" s="9" t="s">
        <v>100</v>
      </c>
      <c r="K5" s="9"/>
      <c r="L5" s="9" t="s">
        <v>101</v>
      </c>
      <c r="M5" s="9" t="s">
        <v>102</v>
      </c>
      <c r="N5" s="9" t="s">
        <v>103</v>
      </c>
    </row>
    <row r="6" customFormat="false" ht="15" hidden="false" customHeight="false" outlineLevel="0" collapsed="false">
      <c r="A6" s="14"/>
      <c r="B6" s="9"/>
      <c r="C6" s="9"/>
      <c r="D6" s="15"/>
      <c r="E6" s="9"/>
      <c r="F6" s="9"/>
      <c r="G6" s="16" t="str">
        <f aca="false">IF($D6="","",$D6*IF($F6="",1,$F6))</f>
        <v/>
      </c>
      <c r="H6" s="9"/>
      <c r="I6" s="10" t="str">
        <f aca="false">IF($H6="","",IFERROR(INDEX(Categories!$B$5:$B$19,MATCH($H6,Categories!$A$5:$A$19,0)),"UNMAPPED"))</f>
        <v/>
      </c>
      <c r="J6" s="9"/>
      <c r="K6" s="9"/>
      <c r="L6" s="9"/>
      <c r="M6" s="9"/>
      <c r="N6" s="9"/>
    </row>
    <row r="7" customFormat="false" ht="15" hidden="false" customHeight="false" outlineLevel="0" collapsed="false">
      <c r="A7" s="14"/>
      <c r="B7" s="9"/>
      <c r="C7" s="9"/>
      <c r="D7" s="15"/>
      <c r="E7" s="9"/>
      <c r="F7" s="9"/>
      <c r="G7" s="16" t="str">
        <f aca="false">IF($D7="","",$D7*IF($F7="",1,$F7))</f>
        <v/>
      </c>
      <c r="H7" s="9"/>
      <c r="I7" s="10" t="str">
        <f aca="false">IF($H7="","",IFERROR(INDEX(Categories!$B$5:$B$19,MATCH($H7,Categories!$A$5:$A$19,0)),"UNMAPPED"))</f>
        <v/>
      </c>
      <c r="J7" s="9"/>
      <c r="K7" s="9"/>
      <c r="L7" s="9"/>
      <c r="M7" s="9"/>
      <c r="N7" s="9"/>
    </row>
    <row r="8" customFormat="false" ht="15" hidden="false" customHeight="false" outlineLevel="0" collapsed="false">
      <c r="A8" s="14"/>
      <c r="B8" s="9"/>
      <c r="C8" s="9"/>
      <c r="D8" s="15"/>
      <c r="E8" s="9"/>
      <c r="F8" s="9"/>
      <c r="G8" s="16" t="str">
        <f aca="false">IF($D8="","",$D8*IF($F8="",1,$F8))</f>
        <v/>
      </c>
      <c r="H8" s="9"/>
      <c r="I8" s="10" t="str">
        <f aca="false">IF($H8="","",IFERROR(INDEX(Categories!$B$5:$B$19,MATCH($H8,Categories!$A$5:$A$19,0)),"UNMAPPED"))</f>
        <v/>
      </c>
      <c r="J8" s="9"/>
      <c r="K8" s="9"/>
      <c r="L8" s="9"/>
      <c r="M8" s="9"/>
      <c r="N8" s="9"/>
    </row>
    <row r="9" customFormat="false" ht="15" hidden="false" customHeight="false" outlineLevel="0" collapsed="false">
      <c r="A9" s="14"/>
      <c r="B9" s="9"/>
      <c r="C9" s="9"/>
      <c r="D9" s="15"/>
      <c r="E9" s="9"/>
      <c r="F9" s="9"/>
      <c r="G9" s="16" t="str">
        <f aca="false">IF($D9="","",$D9*IF($F9="",1,$F9))</f>
        <v/>
      </c>
      <c r="H9" s="9"/>
      <c r="I9" s="10" t="str">
        <f aca="false">IF($H9="","",IFERROR(INDEX(Categories!$B$5:$B$19,MATCH($H9,Categories!$A$5:$A$19,0)),"UNMAPPED"))</f>
        <v/>
      </c>
      <c r="J9" s="9"/>
      <c r="K9" s="9"/>
      <c r="L9" s="9"/>
      <c r="M9" s="9"/>
      <c r="N9" s="9"/>
    </row>
    <row r="10" customFormat="false" ht="15" hidden="false" customHeight="false" outlineLevel="0" collapsed="false">
      <c r="A10" s="14"/>
      <c r="B10" s="9"/>
      <c r="C10" s="9"/>
      <c r="D10" s="15"/>
      <c r="E10" s="9"/>
      <c r="F10" s="9"/>
      <c r="G10" s="16" t="str">
        <f aca="false">IF($D10="","",$D10*IF($F10="",1,$F10))</f>
        <v/>
      </c>
      <c r="H10" s="9"/>
      <c r="I10" s="10" t="str">
        <f aca="false">IF($H10="","",IFERROR(INDEX(Categories!$B$5:$B$19,MATCH($H10,Categories!$A$5:$A$19,0)),"UNMAPPED"))</f>
        <v/>
      </c>
      <c r="J10" s="9"/>
      <c r="K10" s="9"/>
      <c r="L10" s="9"/>
      <c r="M10" s="9"/>
      <c r="N10" s="9"/>
    </row>
    <row r="11" customFormat="false" ht="15" hidden="false" customHeight="false" outlineLevel="0" collapsed="false">
      <c r="A11" s="14"/>
      <c r="B11" s="9"/>
      <c r="C11" s="9"/>
      <c r="D11" s="15"/>
      <c r="E11" s="9"/>
      <c r="F11" s="9"/>
      <c r="G11" s="16" t="str">
        <f aca="false">IF($D11="","",$D11*IF($F11="",1,$F11))</f>
        <v/>
      </c>
      <c r="H11" s="9"/>
      <c r="I11" s="10" t="str">
        <f aca="false">IF($H11="","",IFERROR(INDEX(Categories!$B$5:$B$19,MATCH($H11,Categories!$A$5:$A$19,0)),"UNMAPPED"))</f>
        <v/>
      </c>
      <c r="J11" s="9"/>
      <c r="K11" s="9"/>
      <c r="L11" s="9"/>
      <c r="M11" s="9"/>
      <c r="N11" s="9"/>
    </row>
    <row r="12" customFormat="false" ht="15" hidden="false" customHeight="false" outlineLevel="0" collapsed="false">
      <c r="A12" s="14"/>
      <c r="B12" s="9"/>
      <c r="C12" s="9"/>
      <c r="D12" s="15"/>
      <c r="E12" s="9"/>
      <c r="F12" s="9"/>
      <c r="G12" s="16" t="str">
        <f aca="false">IF($D12="","",$D12*IF($F12="",1,$F12))</f>
        <v/>
      </c>
      <c r="H12" s="9"/>
      <c r="I12" s="10" t="str">
        <f aca="false">IF($H12="","",IFERROR(INDEX(Categories!$B$5:$B$19,MATCH($H12,Categories!$A$5:$A$19,0)),"UNMAPPED"))</f>
        <v/>
      </c>
      <c r="J12" s="9"/>
      <c r="K12" s="9"/>
      <c r="L12" s="9"/>
      <c r="M12" s="9"/>
      <c r="N12" s="9"/>
    </row>
    <row r="13" customFormat="false" ht="15" hidden="false" customHeight="false" outlineLevel="0" collapsed="false">
      <c r="A13" s="14"/>
      <c r="B13" s="9"/>
      <c r="C13" s="9"/>
      <c r="D13" s="15"/>
      <c r="E13" s="9"/>
      <c r="F13" s="9"/>
      <c r="G13" s="16" t="str">
        <f aca="false">IF($D13="","",$D13*IF($F13="",1,$F13))</f>
        <v/>
      </c>
      <c r="H13" s="9"/>
      <c r="I13" s="10" t="str">
        <f aca="false">IF($H13="","",IFERROR(INDEX(Categories!$B$5:$B$19,MATCH($H13,Categories!$A$5:$A$19,0)),"UNMAPPED"))</f>
        <v/>
      </c>
      <c r="J13" s="9"/>
      <c r="K13" s="9"/>
      <c r="L13" s="9"/>
      <c r="M13" s="9"/>
      <c r="N13" s="9"/>
    </row>
    <row r="14" customFormat="false" ht="15" hidden="false" customHeight="false" outlineLevel="0" collapsed="false">
      <c r="A14" s="14"/>
      <c r="B14" s="9"/>
      <c r="C14" s="9"/>
      <c r="D14" s="15"/>
      <c r="E14" s="9"/>
      <c r="F14" s="9"/>
      <c r="G14" s="16" t="str">
        <f aca="false">IF($D14="","",$D14*IF($F14="",1,$F14))</f>
        <v/>
      </c>
      <c r="H14" s="9"/>
      <c r="I14" s="10" t="str">
        <f aca="false">IF($H14="","",IFERROR(INDEX(Categories!$B$5:$B$19,MATCH($H14,Categories!$A$5:$A$19,0)),"UNMAPPED"))</f>
        <v/>
      </c>
      <c r="J14" s="9"/>
      <c r="K14" s="9"/>
      <c r="L14" s="9"/>
      <c r="M14" s="9"/>
      <c r="N14" s="9"/>
    </row>
    <row r="15" customFormat="false" ht="15" hidden="false" customHeight="false" outlineLevel="0" collapsed="false">
      <c r="A15" s="14"/>
      <c r="B15" s="9"/>
      <c r="C15" s="9"/>
      <c r="D15" s="15"/>
      <c r="E15" s="9"/>
      <c r="F15" s="9"/>
      <c r="G15" s="16" t="str">
        <f aca="false">IF($D15="","",$D15*IF($F15="",1,$F15))</f>
        <v/>
      </c>
      <c r="H15" s="9"/>
      <c r="I15" s="10" t="str">
        <f aca="false">IF($H15="","",IFERROR(INDEX(Categories!$B$5:$B$19,MATCH($H15,Categories!$A$5:$A$19,0)),"UNMAPPED"))</f>
        <v/>
      </c>
      <c r="J15" s="9"/>
      <c r="K15" s="9"/>
      <c r="L15" s="9"/>
      <c r="M15" s="9"/>
      <c r="N15" s="9"/>
    </row>
    <row r="16" customFormat="false" ht="15" hidden="false" customHeight="false" outlineLevel="0" collapsed="false">
      <c r="A16" s="14"/>
      <c r="B16" s="9"/>
      <c r="C16" s="9"/>
      <c r="D16" s="15"/>
      <c r="E16" s="9"/>
      <c r="F16" s="9"/>
      <c r="G16" s="16" t="str">
        <f aca="false">IF($D16="","",$D16*IF($F16="",1,$F16))</f>
        <v/>
      </c>
      <c r="H16" s="9"/>
      <c r="I16" s="10" t="str">
        <f aca="false">IF($H16="","",IFERROR(INDEX(Categories!$B$5:$B$19,MATCH($H16,Categories!$A$5:$A$19,0)),"UNMAPPED"))</f>
        <v/>
      </c>
      <c r="J16" s="9"/>
      <c r="K16" s="9"/>
      <c r="L16" s="9"/>
      <c r="M16" s="9"/>
      <c r="N16" s="9"/>
    </row>
    <row r="17" customFormat="false" ht="15" hidden="false" customHeight="false" outlineLevel="0" collapsed="false">
      <c r="A17" s="14"/>
      <c r="B17" s="9"/>
      <c r="C17" s="9"/>
      <c r="D17" s="15"/>
      <c r="E17" s="9"/>
      <c r="F17" s="9"/>
      <c r="G17" s="16" t="str">
        <f aca="false">IF($D17="","",$D17*IF($F17="",1,$F17))</f>
        <v/>
      </c>
      <c r="H17" s="9"/>
      <c r="I17" s="10" t="str">
        <f aca="false">IF($H17="","",IFERROR(INDEX(Categories!$B$5:$B$19,MATCH($H17,Categories!$A$5:$A$19,0)),"UNMAPPED"))</f>
        <v/>
      </c>
      <c r="J17" s="9"/>
      <c r="K17" s="9"/>
      <c r="L17" s="9"/>
      <c r="M17" s="9"/>
      <c r="N17" s="9"/>
    </row>
    <row r="18" customFormat="false" ht="15" hidden="false" customHeight="false" outlineLevel="0" collapsed="false">
      <c r="A18" s="14"/>
      <c r="B18" s="9"/>
      <c r="C18" s="9"/>
      <c r="D18" s="15"/>
      <c r="E18" s="9"/>
      <c r="F18" s="9"/>
      <c r="G18" s="16" t="str">
        <f aca="false">IF($D18="","",$D18*IF($F18="",1,$F18))</f>
        <v/>
      </c>
      <c r="H18" s="9"/>
      <c r="I18" s="10" t="str">
        <f aca="false">IF($H18="","",IFERROR(INDEX(Categories!$B$5:$B$19,MATCH($H18,Categories!$A$5:$A$19,0)),"UNMAPPED"))</f>
        <v/>
      </c>
      <c r="J18" s="9"/>
      <c r="K18" s="9"/>
      <c r="L18" s="9"/>
      <c r="M18" s="9"/>
      <c r="N18" s="9"/>
    </row>
    <row r="19" customFormat="false" ht="15" hidden="false" customHeight="false" outlineLevel="0" collapsed="false">
      <c r="A19" s="14"/>
      <c r="B19" s="9"/>
      <c r="C19" s="9"/>
      <c r="D19" s="15"/>
      <c r="E19" s="9"/>
      <c r="F19" s="9"/>
      <c r="G19" s="16" t="str">
        <f aca="false">IF($D19="","",$D19*IF($F19="",1,$F19))</f>
        <v/>
      </c>
      <c r="H19" s="9"/>
      <c r="I19" s="10" t="str">
        <f aca="false">IF($H19="","",IFERROR(INDEX(Categories!$B$5:$B$19,MATCH($H19,Categories!$A$5:$A$19,0)),"UNMAPPED"))</f>
        <v/>
      </c>
      <c r="J19" s="9"/>
      <c r="K19" s="9"/>
      <c r="L19" s="9"/>
      <c r="M19" s="9"/>
      <c r="N19" s="9"/>
    </row>
    <row r="20" customFormat="false" ht="15" hidden="false" customHeight="false" outlineLevel="0" collapsed="false">
      <c r="A20" s="14"/>
      <c r="B20" s="9"/>
      <c r="C20" s="9"/>
      <c r="D20" s="15"/>
      <c r="E20" s="9"/>
      <c r="F20" s="9"/>
      <c r="G20" s="16" t="str">
        <f aca="false">IF($D20="","",$D20*IF($F20="",1,$F20))</f>
        <v/>
      </c>
      <c r="H20" s="9"/>
      <c r="I20" s="10" t="str">
        <f aca="false">IF($H20="","",IFERROR(INDEX(Categories!$B$5:$B$19,MATCH($H20,Categories!$A$5:$A$19,0)),"UNMAPPED"))</f>
        <v/>
      </c>
      <c r="J20" s="9"/>
      <c r="K20" s="9"/>
      <c r="L20" s="9"/>
      <c r="M20" s="9"/>
      <c r="N20" s="9"/>
    </row>
    <row r="21" customFormat="false" ht="15" hidden="false" customHeight="false" outlineLevel="0" collapsed="false">
      <c r="A21" s="14"/>
      <c r="B21" s="9"/>
      <c r="C21" s="9"/>
      <c r="D21" s="15"/>
      <c r="E21" s="9"/>
      <c r="F21" s="9"/>
      <c r="G21" s="16" t="str">
        <f aca="false">IF($D21="","",$D21*IF($F21="",1,$F21))</f>
        <v/>
      </c>
      <c r="H21" s="9"/>
      <c r="I21" s="10" t="str">
        <f aca="false">IF($H21="","",IFERROR(INDEX(Categories!$B$5:$B$19,MATCH($H21,Categories!$A$5:$A$19,0)),"UNMAPPED"))</f>
        <v/>
      </c>
      <c r="J21" s="9"/>
      <c r="K21" s="9"/>
      <c r="L21" s="9"/>
      <c r="M21" s="9"/>
      <c r="N21" s="9"/>
    </row>
    <row r="22" customFormat="false" ht="15" hidden="false" customHeight="false" outlineLevel="0" collapsed="false">
      <c r="A22" s="14"/>
      <c r="B22" s="9"/>
      <c r="C22" s="9"/>
      <c r="D22" s="15"/>
      <c r="E22" s="9"/>
      <c r="F22" s="9"/>
      <c r="G22" s="16" t="str">
        <f aca="false">IF($D22="","",$D22*IF($F22="",1,$F22))</f>
        <v/>
      </c>
      <c r="H22" s="9"/>
      <c r="I22" s="10" t="str">
        <f aca="false">IF($H22="","",IFERROR(INDEX(Categories!$B$5:$B$19,MATCH($H22,Categories!$A$5:$A$19,0)),"UNMAPPED"))</f>
        <v/>
      </c>
      <c r="J22" s="9"/>
      <c r="K22" s="9"/>
      <c r="L22" s="9"/>
      <c r="M22" s="9"/>
      <c r="N22" s="9"/>
    </row>
    <row r="23" customFormat="false" ht="15" hidden="false" customHeight="false" outlineLevel="0" collapsed="false">
      <c r="A23" s="14"/>
      <c r="B23" s="9"/>
      <c r="C23" s="9"/>
      <c r="D23" s="15"/>
      <c r="E23" s="9"/>
      <c r="F23" s="9"/>
      <c r="G23" s="16" t="str">
        <f aca="false">IF($D23="","",$D23*IF($F23="",1,$F23))</f>
        <v/>
      </c>
      <c r="H23" s="9"/>
      <c r="I23" s="10" t="str">
        <f aca="false">IF($H23="","",IFERROR(INDEX(Categories!$B$5:$B$19,MATCH($H23,Categories!$A$5:$A$19,0)),"UNMAPPED"))</f>
        <v/>
      </c>
      <c r="J23" s="9"/>
      <c r="K23" s="9"/>
      <c r="L23" s="9"/>
      <c r="M23" s="9"/>
      <c r="N23" s="9"/>
    </row>
    <row r="24" customFormat="false" ht="15" hidden="false" customHeight="false" outlineLevel="0" collapsed="false">
      <c r="A24" s="14"/>
      <c r="B24" s="9"/>
      <c r="C24" s="9"/>
      <c r="D24" s="15"/>
      <c r="E24" s="9"/>
      <c r="F24" s="9"/>
      <c r="G24" s="16" t="str">
        <f aca="false">IF($D24="","",$D24*IF($F24="",1,$F24))</f>
        <v/>
      </c>
      <c r="H24" s="9"/>
      <c r="I24" s="10" t="str">
        <f aca="false">IF($H24="","",IFERROR(INDEX(Categories!$B$5:$B$19,MATCH($H24,Categories!$A$5:$A$19,0)),"UNMAPPED"))</f>
        <v/>
      </c>
      <c r="J24" s="9"/>
      <c r="K24" s="9"/>
      <c r="L24" s="9"/>
      <c r="M24" s="9"/>
      <c r="N24" s="9"/>
    </row>
    <row r="25" customFormat="false" ht="15" hidden="false" customHeight="false" outlineLevel="0" collapsed="false">
      <c r="A25" s="14"/>
      <c r="B25" s="9"/>
      <c r="C25" s="9"/>
      <c r="D25" s="15"/>
      <c r="E25" s="9"/>
      <c r="F25" s="9"/>
      <c r="G25" s="16" t="str">
        <f aca="false">IF($D25="","",$D25*IF($F25="",1,$F25))</f>
        <v/>
      </c>
      <c r="H25" s="9"/>
      <c r="I25" s="10" t="str">
        <f aca="false">IF($H25="","",IFERROR(INDEX(Categories!$B$5:$B$19,MATCH($H25,Categories!$A$5:$A$19,0)),"UNMAPPED"))</f>
        <v/>
      </c>
      <c r="J25" s="9"/>
      <c r="K25" s="9"/>
      <c r="L25" s="9"/>
      <c r="M25" s="9"/>
      <c r="N25" s="9"/>
    </row>
    <row r="26" customFormat="false" ht="15" hidden="false" customHeight="false" outlineLevel="0" collapsed="false">
      <c r="A26" s="14"/>
      <c r="B26" s="9"/>
      <c r="C26" s="9"/>
      <c r="D26" s="15"/>
      <c r="E26" s="9"/>
      <c r="F26" s="9"/>
      <c r="G26" s="16" t="str">
        <f aca="false">IF($D26="","",$D26*IF($F26="",1,$F26))</f>
        <v/>
      </c>
      <c r="H26" s="9"/>
      <c r="I26" s="10" t="str">
        <f aca="false">IF($H26="","",IFERROR(INDEX(Categories!$B$5:$B$19,MATCH($H26,Categories!$A$5:$A$19,0)),"UNMAPPED"))</f>
        <v/>
      </c>
      <c r="J26" s="9"/>
      <c r="K26" s="9"/>
      <c r="L26" s="9"/>
      <c r="M26" s="9"/>
      <c r="N26" s="9"/>
    </row>
    <row r="27" customFormat="false" ht="15" hidden="false" customHeight="false" outlineLevel="0" collapsed="false">
      <c r="A27" s="14"/>
      <c r="B27" s="9"/>
      <c r="C27" s="9"/>
      <c r="D27" s="15"/>
      <c r="E27" s="9"/>
      <c r="F27" s="9"/>
      <c r="G27" s="16" t="str">
        <f aca="false">IF($D27="","",$D27*IF($F27="",1,$F27))</f>
        <v/>
      </c>
      <c r="H27" s="9"/>
      <c r="I27" s="10" t="str">
        <f aca="false">IF($H27="","",IFERROR(INDEX(Categories!$B$5:$B$19,MATCH($H27,Categories!$A$5:$A$19,0)),"UNMAPPED"))</f>
        <v/>
      </c>
      <c r="J27" s="9"/>
      <c r="K27" s="9"/>
      <c r="L27" s="9"/>
      <c r="M27" s="9"/>
      <c r="N27" s="9"/>
    </row>
    <row r="28" customFormat="false" ht="15" hidden="false" customHeight="false" outlineLevel="0" collapsed="false">
      <c r="A28" s="14"/>
      <c r="B28" s="9"/>
      <c r="C28" s="9"/>
      <c r="D28" s="15"/>
      <c r="E28" s="9"/>
      <c r="F28" s="9"/>
      <c r="G28" s="16" t="str">
        <f aca="false">IF($D28="","",$D28*IF($F28="",1,$F28))</f>
        <v/>
      </c>
      <c r="H28" s="9"/>
      <c r="I28" s="10" t="str">
        <f aca="false">IF($H28="","",IFERROR(INDEX(Categories!$B$5:$B$19,MATCH($H28,Categories!$A$5:$A$19,0)),"UNMAPPED"))</f>
        <v/>
      </c>
      <c r="J28" s="9"/>
      <c r="K28" s="9"/>
      <c r="L28" s="9"/>
      <c r="M28" s="9"/>
      <c r="N28" s="9"/>
    </row>
    <row r="29" customFormat="false" ht="15" hidden="false" customHeight="false" outlineLevel="0" collapsed="false">
      <c r="A29" s="14"/>
      <c r="B29" s="9"/>
      <c r="C29" s="9"/>
      <c r="D29" s="15"/>
      <c r="E29" s="9"/>
      <c r="F29" s="9"/>
      <c r="G29" s="16" t="str">
        <f aca="false">IF($D29="","",$D29*IF($F29="",1,$F29))</f>
        <v/>
      </c>
      <c r="H29" s="9"/>
      <c r="I29" s="10" t="str">
        <f aca="false">IF($H29="","",IFERROR(INDEX(Categories!$B$5:$B$19,MATCH($H29,Categories!$A$5:$A$19,0)),"UNMAPPED"))</f>
        <v/>
      </c>
      <c r="J29" s="9"/>
      <c r="K29" s="9"/>
      <c r="L29" s="9"/>
      <c r="M29" s="9"/>
      <c r="N29" s="9"/>
    </row>
    <row r="30" customFormat="false" ht="15" hidden="false" customHeight="false" outlineLevel="0" collapsed="false">
      <c r="A30" s="14"/>
      <c r="B30" s="9"/>
      <c r="C30" s="9"/>
      <c r="D30" s="15"/>
      <c r="E30" s="9"/>
      <c r="F30" s="9"/>
      <c r="G30" s="16" t="str">
        <f aca="false">IF($D30="","",$D30*IF($F30="",1,$F30))</f>
        <v/>
      </c>
      <c r="H30" s="9"/>
      <c r="I30" s="10" t="str">
        <f aca="false">IF($H30="","",IFERROR(INDEX(Categories!$B$5:$B$19,MATCH($H30,Categories!$A$5:$A$19,0)),"UNMAPPED"))</f>
        <v/>
      </c>
      <c r="J30" s="9"/>
      <c r="K30" s="9"/>
      <c r="L30" s="9"/>
      <c r="M30" s="9"/>
      <c r="N30" s="9"/>
    </row>
    <row r="31" customFormat="false" ht="15" hidden="false" customHeight="false" outlineLevel="0" collapsed="false">
      <c r="A31" s="14"/>
      <c r="B31" s="9"/>
      <c r="C31" s="9"/>
      <c r="D31" s="15"/>
      <c r="E31" s="9"/>
      <c r="F31" s="9"/>
      <c r="G31" s="16" t="str">
        <f aca="false">IF($D31="","",$D31*IF($F31="",1,$F31))</f>
        <v/>
      </c>
      <c r="H31" s="9"/>
      <c r="I31" s="10" t="str">
        <f aca="false">IF($H31="","",IFERROR(INDEX(Categories!$B$5:$B$19,MATCH($H31,Categories!$A$5:$A$19,0)),"UNMAPPED"))</f>
        <v/>
      </c>
      <c r="J31" s="9"/>
      <c r="K31" s="9"/>
      <c r="L31" s="9"/>
      <c r="M31" s="9"/>
      <c r="N31" s="9"/>
    </row>
    <row r="32" customFormat="false" ht="15" hidden="false" customHeight="false" outlineLevel="0" collapsed="false">
      <c r="A32" s="14"/>
      <c r="B32" s="9"/>
      <c r="C32" s="9"/>
      <c r="D32" s="15"/>
      <c r="E32" s="9"/>
      <c r="F32" s="9"/>
      <c r="G32" s="16" t="str">
        <f aca="false">IF($D32="","",$D32*IF($F32="",1,$F32))</f>
        <v/>
      </c>
      <c r="H32" s="9"/>
      <c r="I32" s="10" t="str">
        <f aca="false">IF($H32="","",IFERROR(INDEX(Categories!$B$5:$B$19,MATCH($H32,Categories!$A$5:$A$19,0)),"UNMAPPED"))</f>
        <v/>
      </c>
      <c r="J32" s="9"/>
      <c r="K32" s="9"/>
      <c r="L32" s="9"/>
      <c r="M32" s="9"/>
      <c r="N32" s="9"/>
    </row>
    <row r="33" customFormat="false" ht="15" hidden="false" customHeight="false" outlineLevel="0" collapsed="false">
      <c r="A33" s="14"/>
      <c r="B33" s="9"/>
      <c r="C33" s="9"/>
      <c r="D33" s="15"/>
      <c r="E33" s="9"/>
      <c r="F33" s="9"/>
      <c r="G33" s="16" t="str">
        <f aca="false">IF($D33="","",$D33*IF($F33="",1,$F33))</f>
        <v/>
      </c>
      <c r="H33" s="9"/>
      <c r="I33" s="10" t="str">
        <f aca="false">IF($H33="","",IFERROR(INDEX(Categories!$B$5:$B$19,MATCH($H33,Categories!$A$5:$A$19,0)),"UNMAPPED"))</f>
        <v/>
      </c>
      <c r="J33" s="9"/>
      <c r="K33" s="9"/>
      <c r="L33" s="9"/>
      <c r="M33" s="9"/>
      <c r="N33" s="9"/>
    </row>
    <row r="34" customFormat="false" ht="15" hidden="false" customHeight="false" outlineLevel="0" collapsed="false">
      <c r="A34" s="14"/>
      <c r="B34" s="9"/>
      <c r="C34" s="9"/>
      <c r="D34" s="15"/>
      <c r="E34" s="9"/>
      <c r="F34" s="9"/>
      <c r="G34" s="16" t="str">
        <f aca="false">IF($D34="","",$D34*IF($F34="",1,$F34))</f>
        <v/>
      </c>
      <c r="H34" s="9"/>
      <c r="I34" s="10" t="str">
        <f aca="false">IF($H34="","",IFERROR(INDEX(Categories!$B$5:$B$19,MATCH($H34,Categories!$A$5:$A$19,0)),"UNMAPPED"))</f>
        <v/>
      </c>
      <c r="J34" s="9"/>
      <c r="K34" s="9"/>
      <c r="L34" s="9"/>
      <c r="M34" s="9"/>
      <c r="N34" s="9"/>
    </row>
    <row r="35" customFormat="false" ht="15" hidden="false" customHeight="false" outlineLevel="0" collapsed="false">
      <c r="A35" s="14"/>
      <c r="B35" s="9"/>
      <c r="C35" s="9"/>
      <c r="D35" s="15"/>
      <c r="E35" s="9"/>
      <c r="F35" s="9"/>
      <c r="G35" s="16" t="str">
        <f aca="false">IF($D35="","",$D35*IF($F35="",1,$F35))</f>
        <v/>
      </c>
      <c r="H35" s="9"/>
      <c r="I35" s="10" t="str">
        <f aca="false">IF($H35="","",IFERROR(INDEX(Categories!$B$5:$B$19,MATCH($H35,Categories!$A$5:$A$19,0)),"UNMAPPED"))</f>
        <v/>
      </c>
      <c r="J35" s="9"/>
      <c r="K35" s="9"/>
      <c r="L35" s="9"/>
      <c r="M35" s="9"/>
      <c r="N35" s="9"/>
    </row>
    <row r="36" customFormat="false" ht="15" hidden="false" customHeight="false" outlineLevel="0" collapsed="false">
      <c r="A36" s="14"/>
      <c r="B36" s="9"/>
      <c r="C36" s="9"/>
      <c r="D36" s="15"/>
      <c r="E36" s="9"/>
      <c r="F36" s="9"/>
      <c r="G36" s="16" t="str">
        <f aca="false">IF($D36="","",$D36*IF($F36="",1,$F36))</f>
        <v/>
      </c>
      <c r="H36" s="9"/>
      <c r="I36" s="10" t="str">
        <f aca="false">IF($H36="","",IFERROR(INDEX(Categories!$B$5:$B$19,MATCH($H36,Categories!$A$5:$A$19,0)),"UNMAPPED"))</f>
        <v/>
      </c>
      <c r="J36" s="9"/>
      <c r="K36" s="9"/>
      <c r="L36" s="9"/>
      <c r="M36" s="9"/>
      <c r="N36" s="9"/>
    </row>
    <row r="37" customFormat="false" ht="15" hidden="false" customHeight="false" outlineLevel="0" collapsed="false">
      <c r="A37" s="14"/>
      <c r="B37" s="9"/>
      <c r="C37" s="9"/>
      <c r="D37" s="15"/>
      <c r="E37" s="9"/>
      <c r="F37" s="9"/>
      <c r="G37" s="16" t="str">
        <f aca="false">IF($D37="","",$D37*IF($F37="",1,$F37))</f>
        <v/>
      </c>
      <c r="H37" s="9"/>
      <c r="I37" s="10" t="str">
        <f aca="false">IF($H37="","",IFERROR(INDEX(Categories!$B$5:$B$19,MATCH($H37,Categories!$A$5:$A$19,0)),"UNMAPPED"))</f>
        <v/>
      </c>
      <c r="J37" s="9"/>
      <c r="K37" s="9"/>
      <c r="L37" s="9"/>
      <c r="M37" s="9"/>
      <c r="N37" s="9"/>
    </row>
    <row r="38" customFormat="false" ht="15" hidden="false" customHeight="false" outlineLevel="0" collapsed="false">
      <c r="A38" s="14"/>
      <c r="B38" s="9"/>
      <c r="C38" s="9"/>
      <c r="D38" s="15"/>
      <c r="E38" s="9"/>
      <c r="F38" s="9"/>
      <c r="G38" s="16" t="str">
        <f aca="false">IF($D38="","",$D38*IF($F38="",1,$F38))</f>
        <v/>
      </c>
      <c r="H38" s="9"/>
      <c r="I38" s="10" t="str">
        <f aca="false">IF($H38="","",IFERROR(INDEX(Categories!$B$5:$B$19,MATCH($H38,Categories!$A$5:$A$19,0)),"UNMAPPED"))</f>
        <v/>
      </c>
      <c r="J38" s="9"/>
      <c r="K38" s="9"/>
      <c r="L38" s="9"/>
      <c r="M38" s="9"/>
      <c r="N38" s="9"/>
    </row>
    <row r="39" customFormat="false" ht="15" hidden="false" customHeight="false" outlineLevel="0" collapsed="false">
      <c r="A39" s="14"/>
      <c r="B39" s="9"/>
      <c r="C39" s="9"/>
      <c r="D39" s="15"/>
      <c r="E39" s="9"/>
      <c r="F39" s="9"/>
      <c r="G39" s="16" t="str">
        <f aca="false">IF($D39="","",$D39*IF($F39="",1,$F39))</f>
        <v/>
      </c>
      <c r="H39" s="9"/>
      <c r="I39" s="10" t="str">
        <f aca="false">IF($H39="","",IFERROR(INDEX(Categories!$B$5:$B$19,MATCH($H39,Categories!$A$5:$A$19,0)),"UNMAPPED"))</f>
        <v/>
      </c>
      <c r="J39" s="9"/>
      <c r="K39" s="9"/>
      <c r="L39" s="9"/>
      <c r="M39" s="9"/>
      <c r="N39" s="9"/>
    </row>
    <row r="40" customFormat="false" ht="15" hidden="false" customHeight="false" outlineLevel="0" collapsed="false">
      <c r="A40" s="14"/>
      <c r="B40" s="9"/>
      <c r="C40" s="9"/>
      <c r="D40" s="15"/>
      <c r="E40" s="9"/>
      <c r="F40" s="9"/>
      <c r="G40" s="16" t="str">
        <f aca="false">IF($D40="","",$D40*IF($F40="",1,$F40))</f>
        <v/>
      </c>
      <c r="H40" s="9"/>
      <c r="I40" s="10" t="str">
        <f aca="false">IF($H40="","",IFERROR(INDEX(Categories!$B$5:$B$19,MATCH($H40,Categories!$A$5:$A$19,0)),"UNMAPPED"))</f>
        <v/>
      </c>
      <c r="J40" s="9"/>
      <c r="K40" s="9"/>
      <c r="L40" s="9"/>
      <c r="M40" s="9"/>
      <c r="N40" s="9"/>
    </row>
    <row r="41" customFormat="false" ht="15" hidden="false" customHeight="false" outlineLevel="0" collapsed="false">
      <c r="A41" s="14"/>
      <c r="B41" s="9"/>
      <c r="C41" s="9"/>
      <c r="D41" s="15"/>
      <c r="E41" s="9"/>
      <c r="F41" s="9"/>
      <c r="G41" s="16" t="str">
        <f aca="false">IF($D41="","",$D41*IF($F41="",1,$F41))</f>
        <v/>
      </c>
      <c r="H41" s="9"/>
      <c r="I41" s="10" t="str">
        <f aca="false">IF($H41="","",IFERROR(INDEX(Categories!$B$5:$B$19,MATCH($H41,Categories!$A$5:$A$19,0)),"UNMAPPED"))</f>
        <v/>
      </c>
      <c r="J41" s="9"/>
      <c r="K41" s="9"/>
      <c r="L41" s="9"/>
      <c r="M41" s="9"/>
      <c r="N41" s="9"/>
    </row>
    <row r="42" customFormat="false" ht="15" hidden="false" customHeight="false" outlineLevel="0" collapsed="false">
      <c r="A42" s="14"/>
      <c r="B42" s="9"/>
      <c r="C42" s="9"/>
      <c r="D42" s="15"/>
      <c r="E42" s="9"/>
      <c r="F42" s="9"/>
      <c r="G42" s="16" t="str">
        <f aca="false">IF($D42="","",$D42*IF($F42="",1,$F42))</f>
        <v/>
      </c>
      <c r="H42" s="9"/>
      <c r="I42" s="10" t="str">
        <f aca="false">IF($H42="","",IFERROR(INDEX(Categories!$B$5:$B$19,MATCH($H42,Categories!$A$5:$A$19,0)),"UNMAPPED"))</f>
        <v/>
      </c>
      <c r="J42" s="9"/>
      <c r="K42" s="9"/>
      <c r="L42" s="9"/>
      <c r="M42" s="9"/>
      <c r="N42" s="9"/>
    </row>
    <row r="43" customFormat="false" ht="15" hidden="false" customHeight="false" outlineLevel="0" collapsed="false">
      <c r="A43" s="14"/>
      <c r="B43" s="9"/>
      <c r="C43" s="9"/>
      <c r="D43" s="15"/>
      <c r="E43" s="9"/>
      <c r="F43" s="9"/>
      <c r="G43" s="16" t="str">
        <f aca="false">IF($D43="","",$D43*IF($F43="",1,$F43))</f>
        <v/>
      </c>
      <c r="H43" s="9"/>
      <c r="I43" s="10" t="str">
        <f aca="false">IF($H43="","",IFERROR(INDEX(Categories!$B$5:$B$19,MATCH($H43,Categories!$A$5:$A$19,0)),"UNMAPPED"))</f>
        <v/>
      </c>
      <c r="J43" s="9"/>
      <c r="K43" s="9"/>
      <c r="L43" s="9"/>
      <c r="M43" s="9"/>
      <c r="N43" s="9"/>
    </row>
    <row r="44" customFormat="false" ht="15" hidden="false" customHeight="false" outlineLevel="0" collapsed="false">
      <c r="A44" s="14"/>
      <c r="B44" s="9"/>
      <c r="C44" s="9"/>
      <c r="D44" s="15"/>
      <c r="E44" s="9"/>
      <c r="F44" s="9"/>
      <c r="G44" s="16" t="str">
        <f aca="false">IF($D44="","",$D44*IF($F44="",1,$F44))</f>
        <v/>
      </c>
      <c r="H44" s="9"/>
      <c r="I44" s="10" t="str">
        <f aca="false">IF($H44="","",IFERROR(INDEX(Categories!$B$5:$B$19,MATCH($H44,Categories!$A$5:$A$19,0)),"UNMAPPED"))</f>
        <v/>
      </c>
      <c r="J44" s="9"/>
      <c r="K44" s="9"/>
      <c r="L44" s="9"/>
      <c r="M44" s="9"/>
      <c r="N44" s="9"/>
    </row>
    <row r="45" customFormat="false" ht="15" hidden="false" customHeight="false" outlineLevel="0" collapsed="false">
      <c r="A45" s="14"/>
      <c r="B45" s="9"/>
      <c r="C45" s="9"/>
      <c r="D45" s="15"/>
      <c r="E45" s="9"/>
      <c r="F45" s="9"/>
      <c r="G45" s="16" t="str">
        <f aca="false">IF($D45="","",$D45*IF($F45="",1,$F45))</f>
        <v/>
      </c>
      <c r="H45" s="9"/>
      <c r="I45" s="10" t="str">
        <f aca="false">IF($H45="","",IFERROR(INDEX(Categories!$B$5:$B$19,MATCH($H45,Categories!$A$5:$A$19,0)),"UNMAPPED"))</f>
        <v/>
      </c>
      <c r="J45" s="9"/>
      <c r="K45" s="9"/>
      <c r="L45" s="9"/>
      <c r="M45" s="9"/>
      <c r="N45" s="9"/>
    </row>
    <row r="46" customFormat="false" ht="15" hidden="false" customHeight="false" outlineLevel="0" collapsed="false">
      <c r="A46" s="14"/>
      <c r="B46" s="9"/>
      <c r="C46" s="9"/>
      <c r="D46" s="15"/>
      <c r="E46" s="9"/>
      <c r="F46" s="9"/>
      <c r="G46" s="16" t="str">
        <f aca="false">IF($D46="","",$D46*IF($F46="",1,$F46))</f>
        <v/>
      </c>
      <c r="H46" s="9"/>
      <c r="I46" s="10" t="str">
        <f aca="false">IF($H46="","",IFERROR(INDEX(Categories!$B$5:$B$19,MATCH($H46,Categories!$A$5:$A$19,0)),"UNMAPPED"))</f>
        <v/>
      </c>
      <c r="J46" s="9"/>
      <c r="K46" s="9"/>
      <c r="L46" s="9"/>
      <c r="M46" s="9"/>
      <c r="N46" s="9"/>
    </row>
    <row r="47" customFormat="false" ht="15" hidden="false" customHeight="false" outlineLevel="0" collapsed="false">
      <c r="A47" s="14"/>
      <c r="B47" s="9"/>
      <c r="C47" s="9"/>
      <c r="D47" s="15"/>
      <c r="E47" s="9"/>
      <c r="F47" s="9"/>
      <c r="G47" s="16" t="str">
        <f aca="false">IF($D47="","",$D47*IF($F47="",1,$F47))</f>
        <v/>
      </c>
      <c r="H47" s="9"/>
      <c r="I47" s="10" t="str">
        <f aca="false">IF($H47="","",IFERROR(INDEX(Categories!$B$5:$B$19,MATCH($H47,Categories!$A$5:$A$19,0)),"UNMAPPED"))</f>
        <v/>
      </c>
      <c r="J47" s="9"/>
      <c r="K47" s="9"/>
      <c r="L47" s="9"/>
      <c r="M47" s="9"/>
      <c r="N47" s="9"/>
    </row>
    <row r="48" customFormat="false" ht="15" hidden="false" customHeight="false" outlineLevel="0" collapsed="false">
      <c r="A48" s="14"/>
      <c r="B48" s="9"/>
      <c r="C48" s="9"/>
      <c r="D48" s="15"/>
      <c r="E48" s="9"/>
      <c r="F48" s="9"/>
      <c r="G48" s="16" t="str">
        <f aca="false">IF($D48="","",$D48*IF($F48="",1,$F48))</f>
        <v/>
      </c>
      <c r="H48" s="9"/>
      <c r="I48" s="10" t="str">
        <f aca="false">IF($H48="","",IFERROR(INDEX(Categories!$B$5:$B$19,MATCH($H48,Categories!$A$5:$A$19,0)),"UNMAPPED"))</f>
        <v/>
      </c>
      <c r="J48" s="9"/>
      <c r="K48" s="9"/>
      <c r="L48" s="9"/>
      <c r="M48" s="9"/>
      <c r="N48" s="9"/>
    </row>
    <row r="49" customFormat="false" ht="15" hidden="false" customHeight="false" outlineLevel="0" collapsed="false">
      <c r="A49" s="14"/>
      <c r="B49" s="9"/>
      <c r="C49" s="9"/>
      <c r="D49" s="15"/>
      <c r="E49" s="9"/>
      <c r="F49" s="9"/>
      <c r="G49" s="16" t="str">
        <f aca="false">IF($D49="","",$D49*IF($F49="",1,$F49))</f>
        <v/>
      </c>
      <c r="H49" s="9"/>
      <c r="I49" s="10" t="str">
        <f aca="false">IF($H49="","",IFERROR(INDEX(Categories!$B$5:$B$19,MATCH($H49,Categories!$A$5:$A$19,0)),"UNMAPPED"))</f>
        <v/>
      </c>
      <c r="J49" s="9"/>
      <c r="K49" s="9"/>
      <c r="L49" s="9"/>
      <c r="M49" s="9"/>
      <c r="N49" s="9"/>
    </row>
    <row r="50" customFormat="false" ht="15" hidden="false" customHeight="false" outlineLevel="0" collapsed="false">
      <c r="A50" s="14"/>
      <c r="B50" s="9"/>
      <c r="C50" s="9"/>
      <c r="D50" s="15"/>
      <c r="E50" s="9"/>
      <c r="F50" s="9"/>
      <c r="G50" s="16" t="str">
        <f aca="false">IF($D50="","",$D50*IF($F50="",1,$F50))</f>
        <v/>
      </c>
      <c r="H50" s="9"/>
      <c r="I50" s="10" t="str">
        <f aca="false">IF($H50="","",IFERROR(INDEX(Categories!$B$5:$B$19,MATCH($H50,Categories!$A$5:$A$19,0)),"UNMAPPED"))</f>
        <v/>
      </c>
      <c r="J50" s="9"/>
      <c r="K50" s="9"/>
      <c r="L50" s="9"/>
      <c r="M50" s="9"/>
      <c r="N50" s="9"/>
    </row>
    <row r="51" customFormat="false" ht="15" hidden="false" customHeight="false" outlineLevel="0" collapsed="false">
      <c r="A51" s="14"/>
      <c r="B51" s="9"/>
      <c r="C51" s="9"/>
      <c r="D51" s="15"/>
      <c r="E51" s="9"/>
      <c r="F51" s="9"/>
      <c r="G51" s="16" t="str">
        <f aca="false">IF($D51="","",$D51*IF($F51="",1,$F51))</f>
        <v/>
      </c>
      <c r="H51" s="9"/>
      <c r="I51" s="10" t="str">
        <f aca="false">IF($H51="","",IFERROR(INDEX(Categories!$B$5:$B$19,MATCH($H51,Categories!$A$5:$A$19,0)),"UNMAPPED"))</f>
        <v/>
      </c>
      <c r="J51" s="9"/>
      <c r="K51" s="9"/>
      <c r="L51" s="9"/>
      <c r="M51" s="9"/>
      <c r="N51" s="9"/>
    </row>
    <row r="52" customFormat="false" ht="15" hidden="false" customHeight="false" outlineLevel="0" collapsed="false">
      <c r="A52" s="14"/>
      <c r="B52" s="9"/>
      <c r="C52" s="9"/>
      <c r="D52" s="15"/>
      <c r="E52" s="9"/>
      <c r="F52" s="9"/>
      <c r="G52" s="16" t="str">
        <f aca="false">IF($D52="","",$D52*IF($F52="",1,$F52))</f>
        <v/>
      </c>
      <c r="H52" s="9"/>
      <c r="I52" s="10" t="str">
        <f aca="false">IF($H52="","",IFERROR(INDEX(Categories!$B$5:$B$19,MATCH($H52,Categories!$A$5:$A$19,0)),"UNMAPPED"))</f>
        <v/>
      </c>
      <c r="J52" s="9"/>
      <c r="K52" s="9"/>
      <c r="L52" s="9"/>
      <c r="M52" s="9"/>
      <c r="N52" s="9"/>
    </row>
    <row r="53" customFormat="false" ht="15" hidden="false" customHeight="false" outlineLevel="0" collapsed="false">
      <c r="A53" s="14"/>
      <c r="B53" s="9"/>
      <c r="C53" s="9"/>
      <c r="D53" s="15"/>
      <c r="E53" s="9"/>
      <c r="F53" s="9"/>
      <c r="G53" s="16" t="str">
        <f aca="false">IF($D53="","",$D53*IF($F53="",1,$F53))</f>
        <v/>
      </c>
      <c r="H53" s="9"/>
      <c r="I53" s="10" t="str">
        <f aca="false">IF($H53="","",IFERROR(INDEX(Categories!$B$5:$B$19,MATCH($H53,Categories!$A$5:$A$19,0)),"UNMAPPED"))</f>
        <v/>
      </c>
      <c r="J53" s="9"/>
      <c r="K53" s="9"/>
      <c r="L53" s="9"/>
      <c r="M53" s="9"/>
      <c r="N53" s="9"/>
    </row>
    <row r="54" customFormat="false" ht="15" hidden="false" customHeight="false" outlineLevel="0" collapsed="false">
      <c r="A54" s="14"/>
      <c r="B54" s="9"/>
      <c r="C54" s="9"/>
      <c r="D54" s="15"/>
      <c r="E54" s="9"/>
      <c r="F54" s="9"/>
      <c r="G54" s="16" t="str">
        <f aca="false">IF($D54="","",$D54*IF($F54="",1,$F54))</f>
        <v/>
      </c>
      <c r="H54" s="9"/>
      <c r="I54" s="10" t="str">
        <f aca="false">IF($H54="","",IFERROR(INDEX(Categories!$B$5:$B$19,MATCH($H54,Categories!$A$5:$A$19,0)),"UNMAPPED"))</f>
        <v/>
      </c>
      <c r="J54" s="9"/>
      <c r="K54" s="9"/>
      <c r="L54" s="9"/>
      <c r="M54" s="9"/>
      <c r="N54" s="9"/>
    </row>
    <row r="55" customFormat="false" ht="15" hidden="false" customHeight="false" outlineLevel="0" collapsed="false">
      <c r="A55" s="14"/>
      <c r="B55" s="9"/>
      <c r="C55" s="9"/>
      <c r="D55" s="15"/>
      <c r="E55" s="9"/>
      <c r="F55" s="9"/>
      <c r="G55" s="16" t="str">
        <f aca="false">IF($D55="","",$D55*IF($F55="",1,$F55))</f>
        <v/>
      </c>
      <c r="H55" s="9"/>
      <c r="I55" s="10" t="str">
        <f aca="false">IF($H55="","",IFERROR(INDEX(Categories!$B$5:$B$19,MATCH($H55,Categories!$A$5:$A$19,0)),"UNMAPPED"))</f>
        <v/>
      </c>
      <c r="J55" s="9"/>
      <c r="K55" s="9"/>
      <c r="L55" s="9"/>
      <c r="M55" s="9"/>
      <c r="N55" s="9"/>
    </row>
    <row r="56" customFormat="false" ht="15" hidden="false" customHeight="false" outlineLevel="0" collapsed="false">
      <c r="A56" s="14"/>
      <c r="B56" s="9"/>
      <c r="C56" s="9"/>
      <c r="D56" s="15"/>
      <c r="E56" s="9"/>
      <c r="F56" s="9"/>
      <c r="G56" s="16" t="str">
        <f aca="false">IF($D56="","",$D56*IF($F56="",1,$F56))</f>
        <v/>
      </c>
      <c r="H56" s="9"/>
      <c r="I56" s="10" t="str">
        <f aca="false">IF($H56="","",IFERROR(INDEX(Categories!$B$5:$B$19,MATCH($H56,Categories!$A$5:$A$19,0)),"UNMAPPED"))</f>
        <v/>
      </c>
      <c r="J56" s="9"/>
      <c r="K56" s="9"/>
      <c r="L56" s="9"/>
      <c r="M56" s="9"/>
      <c r="N56" s="9"/>
    </row>
    <row r="57" customFormat="false" ht="15" hidden="false" customHeight="false" outlineLevel="0" collapsed="false">
      <c r="A57" s="14"/>
      <c r="B57" s="9"/>
      <c r="C57" s="9"/>
      <c r="D57" s="15"/>
      <c r="E57" s="9"/>
      <c r="F57" s="9"/>
      <c r="G57" s="16" t="str">
        <f aca="false">IF($D57="","",$D57*IF($F57="",1,$F57))</f>
        <v/>
      </c>
      <c r="H57" s="9"/>
      <c r="I57" s="10" t="str">
        <f aca="false">IF($H57="","",IFERROR(INDEX(Categories!$B$5:$B$19,MATCH($H57,Categories!$A$5:$A$19,0)),"UNMAPPED"))</f>
        <v/>
      </c>
      <c r="J57" s="9"/>
      <c r="K57" s="9"/>
      <c r="L57" s="9"/>
      <c r="M57" s="9"/>
      <c r="N57" s="9"/>
    </row>
    <row r="58" customFormat="false" ht="15" hidden="false" customHeight="false" outlineLevel="0" collapsed="false">
      <c r="A58" s="14"/>
      <c r="B58" s="9"/>
      <c r="C58" s="9"/>
      <c r="D58" s="15"/>
      <c r="E58" s="9"/>
      <c r="F58" s="9"/>
      <c r="G58" s="16" t="str">
        <f aca="false">IF($D58="","",$D58*IF($F58="",1,$F58))</f>
        <v/>
      </c>
      <c r="H58" s="9"/>
      <c r="I58" s="10" t="str">
        <f aca="false">IF($H58="","",IFERROR(INDEX(Categories!$B$5:$B$19,MATCH($H58,Categories!$A$5:$A$19,0)),"UNMAPPED"))</f>
        <v/>
      </c>
      <c r="J58" s="9"/>
      <c r="K58" s="9"/>
      <c r="L58" s="9"/>
      <c r="M58" s="9"/>
      <c r="N58" s="9"/>
    </row>
    <row r="59" customFormat="false" ht="15" hidden="false" customHeight="false" outlineLevel="0" collapsed="false">
      <c r="A59" s="14"/>
      <c r="B59" s="9"/>
      <c r="C59" s="9"/>
      <c r="D59" s="15"/>
      <c r="E59" s="9"/>
      <c r="F59" s="9"/>
      <c r="G59" s="16" t="str">
        <f aca="false">IF($D59="","",$D59*IF($F59="",1,$F59))</f>
        <v/>
      </c>
      <c r="H59" s="9"/>
      <c r="I59" s="10" t="str">
        <f aca="false">IF($H59="","",IFERROR(INDEX(Categories!$B$5:$B$19,MATCH($H59,Categories!$A$5:$A$19,0)),"UNMAPPED"))</f>
        <v/>
      </c>
      <c r="J59" s="9"/>
      <c r="K59" s="9"/>
      <c r="L59" s="9"/>
      <c r="M59" s="9"/>
      <c r="N59" s="9"/>
    </row>
    <row r="60" customFormat="false" ht="15" hidden="false" customHeight="false" outlineLevel="0" collapsed="false">
      <c r="A60" s="14"/>
      <c r="B60" s="9"/>
      <c r="C60" s="9"/>
      <c r="D60" s="15"/>
      <c r="E60" s="9"/>
      <c r="F60" s="9"/>
      <c r="G60" s="16" t="str">
        <f aca="false">IF($D60="","",$D60*IF($F60="",1,$F60))</f>
        <v/>
      </c>
      <c r="H60" s="9"/>
      <c r="I60" s="10" t="str">
        <f aca="false">IF($H60="","",IFERROR(INDEX(Categories!$B$5:$B$19,MATCH($H60,Categories!$A$5:$A$19,0)),"UNMAPPED"))</f>
        <v/>
      </c>
      <c r="J60" s="9"/>
      <c r="K60" s="9"/>
      <c r="L60" s="9"/>
      <c r="M60" s="9"/>
      <c r="N60" s="9"/>
    </row>
    <row r="61" customFormat="false" ht="15" hidden="false" customHeight="false" outlineLevel="0" collapsed="false">
      <c r="A61" s="14"/>
      <c r="B61" s="9"/>
      <c r="C61" s="9"/>
      <c r="D61" s="15"/>
      <c r="E61" s="9"/>
      <c r="F61" s="9"/>
      <c r="G61" s="16" t="str">
        <f aca="false">IF($D61="","",$D61*IF($F61="",1,$F61))</f>
        <v/>
      </c>
      <c r="H61" s="9"/>
      <c r="I61" s="10" t="str">
        <f aca="false">IF($H61="","",IFERROR(INDEX(Categories!$B$5:$B$19,MATCH($H61,Categories!$A$5:$A$19,0)),"UNMAPPED"))</f>
        <v/>
      </c>
      <c r="J61" s="9"/>
      <c r="K61" s="9"/>
      <c r="L61" s="9"/>
      <c r="M61" s="9"/>
      <c r="N61" s="9"/>
    </row>
    <row r="62" customFormat="false" ht="15" hidden="false" customHeight="false" outlineLevel="0" collapsed="false">
      <c r="A62" s="14"/>
      <c r="B62" s="9"/>
      <c r="C62" s="9"/>
      <c r="D62" s="15"/>
      <c r="E62" s="9"/>
      <c r="F62" s="9"/>
      <c r="G62" s="16" t="str">
        <f aca="false">IF($D62="","",$D62*IF($F62="",1,$F62))</f>
        <v/>
      </c>
      <c r="H62" s="9"/>
      <c r="I62" s="10" t="str">
        <f aca="false">IF($H62="","",IFERROR(INDEX(Categories!$B$5:$B$19,MATCH($H62,Categories!$A$5:$A$19,0)),"UNMAPPED"))</f>
        <v/>
      </c>
      <c r="J62" s="9"/>
      <c r="K62" s="9"/>
      <c r="L62" s="9"/>
      <c r="M62" s="9"/>
      <c r="N62" s="9"/>
    </row>
    <row r="63" customFormat="false" ht="15" hidden="false" customHeight="false" outlineLevel="0" collapsed="false">
      <c r="A63" s="14"/>
      <c r="B63" s="9"/>
      <c r="C63" s="9"/>
      <c r="D63" s="15"/>
      <c r="E63" s="9"/>
      <c r="F63" s="9"/>
      <c r="G63" s="16" t="str">
        <f aca="false">IF($D63="","",$D63*IF($F63="",1,$F63))</f>
        <v/>
      </c>
      <c r="H63" s="9"/>
      <c r="I63" s="10" t="str">
        <f aca="false">IF($H63="","",IFERROR(INDEX(Categories!$B$5:$B$19,MATCH($H63,Categories!$A$5:$A$19,0)),"UNMAPPED"))</f>
        <v/>
      </c>
      <c r="J63" s="9"/>
      <c r="K63" s="9"/>
      <c r="L63" s="9"/>
      <c r="M63" s="9"/>
      <c r="N63" s="9"/>
    </row>
    <row r="64" customFormat="false" ht="15" hidden="false" customHeight="false" outlineLevel="0" collapsed="false">
      <c r="A64" s="14"/>
      <c r="B64" s="9"/>
      <c r="C64" s="9"/>
      <c r="D64" s="15"/>
      <c r="E64" s="9"/>
      <c r="F64" s="9"/>
      <c r="G64" s="16" t="str">
        <f aca="false">IF($D64="","",$D64*IF($F64="",1,$F64))</f>
        <v/>
      </c>
      <c r="H64" s="9"/>
      <c r="I64" s="10" t="str">
        <f aca="false">IF($H64="","",IFERROR(INDEX(Categories!$B$5:$B$19,MATCH($H64,Categories!$A$5:$A$19,0)),"UNMAPPED"))</f>
        <v/>
      </c>
      <c r="J64" s="9"/>
      <c r="K64" s="9"/>
      <c r="L64" s="9"/>
      <c r="M64" s="9"/>
      <c r="N64" s="9"/>
    </row>
    <row r="65" customFormat="false" ht="15" hidden="false" customHeight="false" outlineLevel="0" collapsed="false">
      <c r="A65" s="14"/>
      <c r="B65" s="9"/>
      <c r="C65" s="9"/>
      <c r="D65" s="15"/>
      <c r="E65" s="9"/>
      <c r="F65" s="9"/>
      <c r="G65" s="16" t="str">
        <f aca="false">IF($D65="","",$D65*IF($F65="",1,$F65))</f>
        <v/>
      </c>
      <c r="H65" s="9"/>
      <c r="I65" s="10" t="str">
        <f aca="false">IF($H65="","",IFERROR(INDEX(Categories!$B$5:$B$19,MATCH($H65,Categories!$A$5:$A$19,0)),"UNMAPPED"))</f>
        <v/>
      </c>
      <c r="J65" s="9"/>
      <c r="K65" s="9"/>
      <c r="L65" s="9"/>
      <c r="M65" s="9"/>
      <c r="N65" s="9"/>
    </row>
    <row r="66" customFormat="false" ht="15" hidden="false" customHeight="false" outlineLevel="0" collapsed="false">
      <c r="A66" s="14"/>
      <c r="B66" s="9"/>
      <c r="C66" s="9"/>
      <c r="D66" s="15"/>
      <c r="E66" s="9"/>
      <c r="F66" s="9"/>
      <c r="G66" s="16" t="str">
        <f aca="false">IF($D66="","",$D66*IF($F66="",1,$F66))</f>
        <v/>
      </c>
      <c r="H66" s="9"/>
      <c r="I66" s="10" t="str">
        <f aca="false">IF($H66="","",IFERROR(INDEX(Categories!$B$5:$B$19,MATCH($H66,Categories!$A$5:$A$19,0)),"UNMAPPED"))</f>
        <v/>
      </c>
      <c r="J66" s="9"/>
      <c r="K66" s="9"/>
      <c r="L66" s="9"/>
      <c r="M66" s="9"/>
      <c r="N66" s="9"/>
    </row>
    <row r="67" customFormat="false" ht="15" hidden="false" customHeight="false" outlineLevel="0" collapsed="false">
      <c r="A67" s="14"/>
      <c r="B67" s="9"/>
      <c r="C67" s="9"/>
      <c r="D67" s="15"/>
      <c r="E67" s="9"/>
      <c r="F67" s="9"/>
      <c r="G67" s="16" t="str">
        <f aca="false">IF($D67="","",$D67*IF($F67="",1,$F67))</f>
        <v/>
      </c>
      <c r="H67" s="9"/>
      <c r="I67" s="10" t="str">
        <f aca="false">IF($H67="","",IFERROR(INDEX(Categories!$B$5:$B$19,MATCH($H67,Categories!$A$5:$A$19,0)),"UNMAPPED"))</f>
        <v/>
      </c>
      <c r="J67" s="9"/>
      <c r="K67" s="9"/>
      <c r="L67" s="9"/>
      <c r="M67" s="9"/>
      <c r="N67" s="9"/>
    </row>
    <row r="68" customFormat="false" ht="15" hidden="false" customHeight="false" outlineLevel="0" collapsed="false">
      <c r="A68" s="14"/>
      <c r="B68" s="9"/>
      <c r="C68" s="9"/>
      <c r="D68" s="15"/>
      <c r="E68" s="9"/>
      <c r="F68" s="9"/>
      <c r="G68" s="16" t="str">
        <f aca="false">IF($D68="","",$D68*IF($F68="",1,$F68))</f>
        <v/>
      </c>
      <c r="H68" s="9"/>
      <c r="I68" s="10" t="str">
        <f aca="false">IF($H68="","",IFERROR(INDEX(Categories!$B$5:$B$19,MATCH($H68,Categories!$A$5:$A$19,0)),"UNMAPPED"))</f>
        <v/>
      </c>
      <c r="J68" s="9"/>
      <c r="K68" s="9"/>
      <c r="L68" s="9"/>
      <c r="M68" s="9"/>
      <c r="N68" s="9"/>
    </row>
    <row r="69" customFormat="false" ht="15" hidden="false" customHeight="false" outlineLevel="0" collapsed="false">
      <c r="A69" s="14"/>
      <c r="B69" s="9"/>
      <c r="C69" s="9"/>
      <c r="D69" s="15"/>
      <c r="E69" s="9"/>
      <c r="F69" s="9"/>
      <c r="G69" s="16" t="str">
        <f aca="false">IF($D69="","",$D69*IF($F69="",1,$F69))</f>
        <v/>
      </c>
      <c r="H69" s="9"/>
      <c r="I69" s="10" t="str">
        <f aca="false">IF($H69="","",IFERROR(INDEX(Categories!$B$5:$B$19,MATCH($H69,Categories!$A$5:$A$19,0)),"UNMAPPED"))</f>
        <v/>
      </c>
      <c r="J69" s="9"/>
      <c r="K69" s="9"/>
      <c r="L69" s="9"/>
      <c r="M69" s="9"/>
      <c r="N69" s="9"/>
    </row>
    <row r="70" customFormat="false" ht="15" hidden="false" customHeight="false" outlineLevel="0" collapsed="false">
      <c r="A70" s="14"/>
      <c r="B70" s="9"/>
      <c r="C70" s="9"/>
      <c r="D70" s="15"/>
      <c r="E70" s="9"/>
      <c r="F70" s="9"/>
      <c r="G70" s="16" t="str">
        <f aca="false">IF($D70="","",$D70*IF($F70="",1,$F70))</f>
        <v/>
      </c>
      <c r="H70" s="9"/>
      <c r="I70" s="10" t="str">
        <f aca="false">IF($H70="","",IFERROR(INDEX(Categories!$B$5:$B$19,MATCH($H70,Categories!$A$5:$A$19,0)),"UNMAPPED"))</f>
        <v/>
      </c>
      <c r="J70" s="9"/>
      <c r="K70" s="9"/>
      <c r="L70" s="9"/>
      <c r="M70" s="9"/>
      <c r="N70" s="9"/>
    </row>
    <row r="71" customFormat="false" ht="15" hidden="false" customHeight="false" outlineLevel="0" collapsed="false">
      <c r="A71" s="14"/>
      <c r="B71" s="9"/>
      <c r="C71" s="9"/>
      <c r="D71" s="15"/>
      <c r="E71" s="9"/>
      <c r="F71" s="9"/>
      <c r="G71" s="16" t="str">
        <f aca="false">IF($D71="","",$D71*IF($F71="",1,$F71))</f>
        <v/>
      </c>
      <c r="H71" s="9"/>
      <c r="I71" s="10" t="str">
        <f aca="false">IF($H71="","",IFERROR(INDEX(Categories!$B$5:$B$19,MATCH($H71,Categories!$A$5:$A$19,0)),"UNMAPPED"))</f>
        <v/>
      </c>
      <c r="J71" s="9"/>
      <c r="K71" s="9"/>
      <c r="L71" s="9"/>
      <c r="M71" s="9"/>
      <c r="N71" s="9"/>
    </row>
    <row r="72" customFormat="false" ht="15" hidden="false" customHeight="false" outlineLevel="0" collapsed="false">
      <c r="A72" s="14"/>
      <c r="B72" s="9"/>
      <c r="C72" s="9"/>
      <c r="D72" s="15"/>
      <c r="E72" s="9"/>
      <c r="F72" s="9"/>
      <c r="G72" s="16" t="str">
        <f aca="false">IF($D72="","",$D72*IF($F72="",1,$F72))</f>
        <v/>
      </c>
      <c r="H72" s="9"/>
      <c r="I72" s="10" t="str">
        <f aca="false">IF($H72="","",IFERROR(INDEX(Categories!$B$5:$B$19,MATCH($H72,Categories!$A$5:$A$19,0)),"UNMAPPED"))</f>
        <v/>
      </c>
      <c r="J72" s="9"/>
      <c r="K72" s="9"/>
      <c r="L72" s="9"/>
      <c r="M72" s="9"/>
      <c r="N72" s="9"/>
    </row>
    <row r="73" customFormat="false" ht="15" hidden="false" customHeight="false" outlineLevel="0" collapsed="false">
      <c r="A73" s="14"/>
      <c r="B73" s="9"/>
      <c r="C73" s="9"/>
      <c r="D73" s="15"/>
      <c r="E73" s="9"/>
      <c r="F73" s="9"/>
      <c r="G73" s="16" t="str">
        <f aca="false">IF($D73="","",$D73*IF($F73="",1,$F73))</f>
        <v/>
      </c>
      <c r="H73" s="9"/>
      <c r="I73" s="10" t="str">
        <f aca="false">IF($H73="","",IFERROR(INDEX(Categories!$B$5:$B$19,MATCH($H73,Categories!$A$5:$A$19,0)),"UNMAPPED"))</f>
        <v/>
      </c>
      <c r="J73" s="9"/>
      <c r="K73" s="9"/>
      <c r="L73" s="9"/>
      <c r="M73" s="9"/>
      <c r="N73" s="9"/>
    </row>
    <row r="74" customFormat="false" ht="15" hidden="false" customHeight="false" outlineLevel="0" collapsed="false">
      <c r="A74" s="14"/>
      <c r="B74" s="9"/>
      <c r="C74" s="9"/>
      <c r="D74" s="15"/>
      <c r="E74" s="9"/>
      <c r="F74" s="9"/>
      <c r="G74" s="16" t="str">
        <f aca="false">IF($D74="","",$D74*IF($F74="",1,$F74))</f>
        <v/>
      </c>
      <c r="H74" s="9"/>
      <c r="I74" s="10" t="str">
        <f aca="false">IF($H74="","",IFERROR(INDEX(Categories!$B$5:$B$19,MATCH($H74,Categories!$A$5:$A$19,0)),"UNMAPPED"))</f>
        <v/>
      </c>
      <c r="J74" s="9"/>
      <c r="K74" s="9"/>
      <c r="L74" s="9"/>
      <c r="M74" s="9"/>
      <c r="N74" s="9"/>
    </row>
    <row r="75" customFormat="false" ht="15" hidden="false" customHeight="false" outlineLevel="0" collapsed="false">
      <c r="A75" s="14"/>
      <c r="B75" s="9"/>
      <c r="C75" s="9"/>
      <c r="D75" s="15"/>
      <c r="E75" s="9"/>
      <c r="F75" s="9"/>
      <c r="G75" s="16" t="str">
        <f aca="false">IF($D75="","",$D75*IF($F75="",1,$F75))</f>
        <v/>
      </c>
      <c r="H75" s="9"/>
      <c r="I75" s="10" t="str">
        <f aca="false">IF($H75="","",IFERROR(INDEX(Categories!$B$5:$B$19,MATCH($H75,Categories!$A$5:$A$19,0)),"UNMAPPED"))</f>
        <v/>
      </c>
      <c r="J75" s="9"/>
      <c r="K75" s="9"/>
      <c r="L75" s="9"/>
      <c r="M75" s="9"/>
      <c r="N75" s="9"/>
    </row>
    <row r="76" customFormat="false" ht="15" hidden="false" customHeight="false" outlineLevel="0" collapsed="false">
      <c r="A76" s="14"/>
      <c r="B76" s="9"/>
      <c r="C76" s="9"/>
      <c r="D76" s="15"/>
      <c r="E76" s="9"/>
      <c r="F76" s="9"/>
      <c r="G76" s="16" t="str">
        <f aca="false">IF($D76="","",$D76*IF($F76="",1,$F76))</f>
        <v/>
      </c>
      <c r="H76" s="9"/>
      <c r="I76" s="10" t="str">
        <f aca="false">IF($H76="","",IFERROR(INDEX(Categories!$B$5:$B$19,MATCH($H76,Categories!$A$5:$A$19,0)),"UNMAPPED"))</f>
        <v/>
      </c>
      <c r="J76" s="9"/>
      <c r="K76" s="9"/>
      <c r="L76" s="9"/>
      <c r="M76" s="9"/>
      <c r="N76" s="9"/>
    </row>
    <row r="77" customFormat="false" ht="15" hidden="false" customHeight="false" outlineLevel="0" collapsed="false">
      <c r="A77" s="14"/>
      <c r="B77" s="9"/>
      <c r="C77" s="9"/>
      <c r="D77" s="15"/>
      <c r="E77" s="9"/>
      <c r="F77" s="9"/>
      <c r="G77" s="16" t="str">
        <f aca="false">IF($D77="","",$D77*IF($F77="",1,$F77))</f>
        <v/>
      </c>
      <c r="H77" s="9"/>
      <c r="I77" s="10" t="str">
        <f aca="false">IF($H77="","",IFERROR(INDEX(Categories!$B$5:$B$19,MATCH($H77,Categories!$A$5:$A$19,0)),"UNMAPPED"))</f>
        <v/>
      </c>
      <c r="J77" s="9"/>
      <c r="K77" s="9"/>
      <c r="L77" s="9"/>
      <c r="M77" s="9"/>
      <c r="N77" s="9"/>
    </row>
    <row r="78" customFormat="false" ht="15" hidden="false" customHeight="false" outlineLevel="0" collapsed="false">
      <c r="A78" s="14"/>
      <c r="B78" s="9"/>
      <c r="C78" s="9"/>
      <c r="D78" s="15"/>
      <c r="E78" s="9"/>
      <c r="F78" s="9"/>
      <c r="G78" s="16" t="str">
        <f aca="false">IF($D78="","",$D78*IF($F78="",1,$F78))</f>
        <v/>
      </c>
      <c r="H78" s="9"/>
      <c r="I78" s="10" t="str">
        <f aca="false">IF($H78="","",IFERROR(INDEX(Categories!$B$5:$B$19,MATCH($H78,Categories!$A$5:$A$19,0)),"UNMAPPED"))</f>
        <v/>
      </c>
      <c r="J78" s="9"/>
      <c r="K78" s="9"/>
      <c r="L78" s="9"/>
      <c r="M78" s="9"/>
      <c r="N78" s="9"/>
    </row>
    <row r="79" customFormat="false" ht="15" hidden="false" customHeight="false" outlineLevel="0" collapsed="false">
      <c r="A79" s="14"/>
      <c r="B79" s="9"/>
      <c r="C79" s="9"/>
      <c r="D79" s="15"/>
      <c r="E79" s="9"/>
      <c r="F79" s="9"/>
      <c r="G79" s="16" t="str">
        <f aca="false">IF($D79="","",$D79*IF($F79="",1,$F79))</f>
        <v/>
      </c>
      <c r="H79" s="9"/>
      <c r="I79" s="10" t="str">
        <f aca="false">IF($H79="","",IFERROR(INDEX(Categories!$B$5:$B$19,MATCH($H79,Categories!$A$5:$A$19,0)),"UNMAPPED"))</f>
        <v/>
      </c>
      <c r="J79" s="9"/>
      <c r="K79" s="9"/>
      <c r="L79" s="9"/>
      <c r="M79" s="9"/>
      <c r="N79" s="9"/>
    </row>
    <row r="80" customFormat="false" ht="15" hidden="false" customHeight="false" outlineLevel="0" collapsed="false">
      <c r="A80" s="14"/>
      <c r="B80" s="9"/>
      <c r="C80" s="9"/>
      <c r="D80" s="15"/>
      <c r="E80" s="9"/>
      <c r="F80" s="9"/>
      <c r="G80" s="16" t="str">
        <f aca="false">IF($D80="","",$D80*IF($F80="",1,$F80))</f>
        <v/>
      </c>
      <c r="H80" s="9"/>
      <c r="I80" s="10" t="str">
        <f aca="false">IF($H80="","",IFERROR(INDEX(Categories!$B$5:$B$19,MATCH($H80,Categories!$A$5:$A$19,0)),"UNMAPPED"))</f>
        <v/>
      </c>
      <c r="J80" s="9"/>
      <c r="K80" s="9"/>
      <c r="L80" s="9"/>
      <c r="M80" s="9"/>
      <c r="N80" s="9"/>
    </row>
    <row r="81" customFormat="false" ht="15" hidden="false" customHeight="false" outlineLevel="0" collapsed="false">
      <c r="A81" s="14"/>
      <c r="B81" s="9"/>
      <c r="C81" s="9"/>
      <c r="D81" s="15"/>
      <c r="E81" s="9"/>
      <c r="F81" s="9"/>
      <c r="G81" s="16" t="str">
        <f aca="false">IF($D81="","",$D81*IF($F81="",1,$F81))</f>
        <v/>
      </c>
      <c r="H81" s="9"/>
      <c r="I81" s="10" t="str">
        <f aca="false">IF($H81="","",IFERROR(INDEX(Categories!$B$5:$B$19,MATCH($H81,Categories!$A$5:$A$19,0)),"UNMAPPED"))</f>
        <v/>
      </c>
      <c r="J81" s="9"/>
      <c r="K81" s="9"/>
      <c r="L81" s="9"/>
      <c r="M81" s="9"/>
      <c r="N81" s="9"/>
    </row>
    <row r="82" customFormat="false" ht="15" hidden="false" customHeight="false" outlineLevel="0" collapsed="false">
      <c r="A82" s="14"/>
      <c r="B82" s="9"/>
      <c r="C82" s="9"/>
      <c r="D82" s="15"/>
      <c r="E82" s="9"/>
      <c r="F82" s="9"/>
      <c r="G82" s="16" t="str">
        <f aca="false">IF($D82="","",$D82*IF($F82="",1,$F82))</f>
        <v/>
      </c>
      <c r="H82" s="9"/>
      <c r="I82" s="10" t="str">
        <f aca="false">IF($H82="","",IFERROR(INDEX(Categories!$B$5:$B$19,MATCH($H82,Categories!$A$5:$A$19,0)),"UNMAPPED"))</f>
        <v/>
      </c>
      <c r="J82" s="9"/>
      <c r="K82" s="9"/>
      <c r="L82" s="9"/>
      <c r="M82" s="9"/>
      <c r="N82" s="9"/>
    </row>
    <row r="83" customFormat="false" ht="15" hidden="false" customHeight="false" outlineLevel="0" collapsed="false">
      <c r="A83" s="14"/>
      <c r="B83" s="9"/>
      <c r="C83" s="9"/>
      <c r="D83" s="15"/>
      <c r="E83" s="9"/>
      <c r="F83" s="9"/>
      <c r="G83" s="16" t="str">
        <f aca="false">IF($D83="","",$D83*IF($F83="",1,$F83))</f>
        <v/>
      </c>
      <c r="H83" s="9"/>
      <c r="I83" s="10" t="str">
        <f aca="false">IF($H83="","",IFERROR(INDEX(Categories!$B$5:$B$19,MATCH($H83,Categories!$A$5:$A$19,0)),"UNMAPPED"))</f>
        <v/>
      </c>
      <c r="J83" s="9"/>
      <c r="K83" s="9"/>
      <c r="L83" s="9"/>
      <c r="M83" s="9"/>
      <c r="N83" s="9"/>
    </row>
    <row r="84" customFormat="false" ht="15" hidden="false" customHeight="false" outlineLevel="0" collapsed="false">
      <c r="A84" s="14"/>
      <c r="B84" s="9"/>
      <c r="C84" s="9"/>
      <c r="D84" s="15"/>
      <c r="E84" s="9"/>
      <c r="F84" s="9"/>
      <c r="G84" s="16" t="str">
        <f aca="false">IF($D84="","",$D84*IF($F84="",1,$F84))</f>
        <v/>
      </c>
      <c r="H84" s="9"/>
      <c r="I84" s="10" t="str">
        <f aca="false">IF($H84="","",IFERROR(INDEX(Categories!$B$5:$B$19,MATCH($H84,Categories!$A$5:$A$19,0)),"UNMAPPED"))</f>
        <v/>
      </c>
      <c r="J84" s="9"/>
      <c r="K84" s="9"/>
      <c r="L84" s="9"/>
      <c r="M84" s="9"/>
      <c r="N84" s="9"/>
    </row>
    <row r="85" customFormat="false" ht="15" hidden="false" customHeight="false" outlineLevel="0" collapsed="false">
      <c r="A85" s="14"/>
      <c r="B85" s="9"/>
      <c r="C85" s="9"/>
      <c r="D85" s="15"/>
      <c r="E85" s="9"/>
      <c r="F85" s="9"/>
      <c r="G85" s="16" t="str">
        <f aca="false">IF($D85="","",$D85*IF($F85="",1,$F85))</f>
        <v/>
      </c>
      <c r="H85" s="9"/>
      <c r="I85" s="10" t="str">
        <f aca="false">IF($H85="","",IFERROR(INDEX(Categories!$B$5:$B$19,MATCH($H85,Categories!$A$5:$A$19,0)),"UNMAPPED"))</f>
        <v/>
      </c>
      <c r="J85" s="9"/>
      <c r="K85" s="9"/>
      <c r="L85" s="9"/>
      <c r="M85" s="9"/>
      <c r="N85" s="9"/>
    </row>
    <row r="86" customFormat="false" ht="15" hidden="false" customHeight="false" outlineLevel="0" collapsed="false">
      <c r="A86" s="14"/>
      <c r="B86" s="9"/>
      <c r="C86" s="9"/>
      <c r="D86" s="15"/>
      <c r="E86" s="9"/>
      <c r="F86" s="9"/>
      <c r="G86" s="16" t="str">
        <f aca="false">IF($D86="","",$D86*IF($F86="",1,$F86))</f>
        <v/>
      </c>
      <c r="H86" s="9"/>
      <c r="I86" s="10" t="str">
        <f aca="false">IF($H86="","",IFERROR(INDEX(Categories!$B$5:$B$19,MATCH($H86,Categories!$A$5:$A$19,0)),"UNMAPPED"))</f>
        <v/>
      </c>
      <c r="J86" s="9"/>
      <c r="K86" s="9"/>
      <c r="L86" s="9"/>
      <c r="M86" s="9"/>
      <c r="N86" s="9"/>
    </row>
    <row r="87" customFormat="false" ht="15" hidden="false" customHeight="false" outlineLevel="0" collapsed="false">
      <c r="A87" s="14"/>
      <c r="B87" s="9"/>
      <c r="C87" s="9"/>
      <c r="D87" s="15"/>
      <c r="E87" s="9"/>
      <c r="F87" s="9"/>
      <c r="G87" s="16" t="str">
        <f aca="false">IF($D87="","",$D87*IF($F87="",1,$F87))</f>
        <v/>
      </c>
      <c r="H87" s="9"/>
      <c r="I87" s="10" t="str">
        <f aca="false">IF($H87="","",IFERROR(INDEX(Categories!$B$5:$B$19,MATCH($H87,Categories!$A$5:$A$19,0)),"UNMAPPED"))</f>
        <v/>
      </c>
      <c r="J87" s="9"/>
      <c r="K87" s="9"/>
      <c r="L87" s="9"/>
      <c r="M87" s="9"/>
      <c r="N87" s="9"/>
    </row>
    <row r="88" customFormat="false" ht="15" hidden="false" customHeight="false" outlineLevel="0" collapsed="false">
      <c r="A88" s="14"/>
      <c r="B88" s="9"/>
      <c r="C88" s="9"/>
      <c r="D88" s="15"/>
      <c r="E88" s="9"/>
      <c r="F88" s="9"/>
      <c r="G88" s="16" t="str">
        <f aca="false">IF($D88="","",$D88*IF($F88="",1,$F88))</f>
        <v/>
      </c>
      <c r="H88" s="9"/>
      <c r="I88" s="10" t="str">
        <f aca="false">IF($H88="","",IFERROR(INDEX(Categories!$B$5:$B$19,MATCH($H88,Categories!$A$5:$A$19,0)),"UNMAPPED"))</f>
        <v/>
      </c>
      <c r="J88" s="9"/>
      <c r="K88" s="9"/>
      <c r="L88" s="9"/>
      <c r="M88" s="9"/>
      <c r="N88" s="9"/>
    </row>
    <row r="89" customFormat="false" ht="15" hidden="false" customHeight="false" outlineLevel="0" collapsed="false">
      <c r="A89" s="14"/>
      <c r="B89" s="9"/>
      <c r="C89" s="9"/>
      <c r="D89" s="15"/>
      <c r="E89" s="9"/>
      <c r="F89" s="9"/>
      <c r="G89" s="16" t="str">
        <f aca="false">IF($D89="","",$D89*IF($F89="",1,$F89))</f>
        <v/>
      </c>
      <c r="H89" s="9"/>
      <c r="I89" s="10" t="str">
        <f aca="false">IF($H89="","",IFERROR(INDEX(Categories!$B$5:$B$19,MATCH($H89,Categories!$A$5:$A$19,0)),"UNMAPPED"))</f>
        <v/>
      </c>
      <c r="J89" s="9"/>
      <c r="K89" s="9"/>
      <c r="L89" s="9"/>
      <c r="M89" s="9"/>
      <c r="N89" s="9"/>
    </row>
    <row r="90" customFormat="false" ht="15" hidden="false" customHeight="false" outlineLevel="0" collapsed="false">
      <c r="A90" s="14"/>
      <c r="B90" s="9"/>
      <c r="C90" s="9"/>
      <c r="D90" s="15"/>
      <c r="E90" s="9"/>
      <c r="F90" s="9"/>
      <c r="G90" s="16" t="str">
        <f aca="false">IF($D90="","",$D90*IF($F90="",1,$F90))</f>
        <v/>
      </c>
      <c r="H90" s="9"/>
      <c r="I90" s="10" t="str">
        <f aca="false">IF($H90="","",IFERROR(INDEX(Categories!$B$5:$B$19,MATCH($H90,Categories!$A$5:$A$19,0)),"UNMAPPED"))</f>
        <v/>
      </c>
      <c r="J90" s="9"/>
      <c r="K90" s="9"/>
      <c r="L90" s="9"/>
      <c r="M90" s="9"/>
      <c r="N90" s="9"/>
    </row>
    <row r="91" customFormat="false" ht="15" hidden="false" customHeight="false" outlineLevel="0" collapsed="false">
      <c r="A91" s="14"/>
      <c r="B91" s="9"/>
      <c r="C91" s="9"/>
      <c r="D91" s="15"/>
      <c r="E91" s="9"/>
      <c r="F91" s="9"/>
      <c r="G91" s="16" t="str">
        <f aca="false">IF($D91="","",$D91*IF($F91="",1,$F91))</f>
        <v/>
      </c>
      <c r="H91" s="9"/>
      <c r="I91" s="10" t="str">
        <f aca="false">IF($H91="","",IFERROR(INDEX(Categories!$B$5:$B$19,MATCH($H91,Categories!$A$5:$A$19,0)),"UNMAPPED"))</f>
        <v/>
      </c>
      <c r="J91" s="9"/>
      <c r="K91" s="9"/>
      <c r="L91" s="9"/>
      <c r="M91" s="9"/>
      <c r="N91" s="9"/>
    </row>
    <row r="92" customFormat="false" ht="15" hidden="false" customHeight="false" outlineLevel="0" collapsed="false">
      <c r="A92" s="14"/>
      <c r="B92" s="9"/>
      <c r="C92" s="9"/>
      <c r="D92" s="15"/>
      <c r="E92" s="9"/>
      <c r="F92" s="9"/>
      <c r="G92" s="16" t="str">
        <f aca="false">IF($D92="","",$D92*IF($F92="",1,$F92))</f>
        <v/>
      </c>
      <c r="H92" s="9"/>
      <c r="I92" s="10" t="str">
        <f aca="false">IF($H92="","",IFERROR(INDEX(Categories!$B$5:$B$19,MATCH($H92,Categories!$A$5:$A$19,0)),"UNMAPPED"))</f>
        <v/>
      </c>
      <c r="J92" s="9"/>
      <c r="K92" s="9"/>
      <c r="L92" s="9"/>
      <c r="M92" s="9"/>
      <c r="N92" s="9"/>
    </row>
    <row r="93" customFormat="false" ht="15" hidden="false" customHeight="false" outlineLevel="0" collapsed="false">
      <c r="A93" s="14"/>
      <c r="B93" s="9"/>
      <c r="C93" s="9"/>
      <c r="D93" s="15"/>
      <c r="E93" s="9"/>
      <c r="F93" s="9"/>
      <c r="G93" s="16" t="str">
        <f aca="false">IF($D93="","",$D93*IF($F93="",1,$F93))</f>
        <v/>
      </c>
      <c r="H93" s="9"/>
      <c r="I93" s="10" t="str">
        <f aca="false">IF($H93="","",IFERROR(INDEX(Categories!$B$5:$B$19,MATCH($H93,Categories!$A$5:$A$19,0)),"UNMAPPED"))</f>
        <v/>
      </c>
      <c r="J93" s="9"/>
      <c r="K93" s="9"/>
      <c r="L93" s="9"/>
      <c r="M93" s="9"/>
      <c r="N93" s="9"/>
    </row>
    <row r="94" customFormat="false" ht="15" hidden="false" customHeight="false" outlineLevel="0" collapsed="false">
      <c r="A94" s="14"/>
      <c r="B94" s="9"/>
      <c r="C94" s="9"/>
      <c r="D94" s="15"/>
      <c r="E94" s="9"/>
      <c r="F94" s="9"/>
      <c r="G94" s="16" t="str">
        <f aca="false">IF($D94="","",$D94*IF($F94="",1,$F94))</f>
        <v/>
      </c>
      <c r="H94" s="9"/>
      <c r="I94" s="10" t="str">
        <f aca="false">IF($H94="","",IFERROR(INDEX(Categories!$B$5:$B$19,MATCH($H94,Categories!$A$5:$A$19,0)),"UNMAPPED"))</f>
        <v/>
      </c>
      <c r="J94" s="9"/>
      <c r="K94" s="9"/>
      <c r="L94" s="9"/>
      <c r="M94" s="9"/>
      <c r="N94" s="9"/>
    </row>
    <row r="95" customFormat="false" ht="15" hidden="false" customHeight="false" outlineLevel="0" collapsed="false">
      <c r="A95" s="14"/>
      <c r="B95" s="9"/>
      <c r="C95" s="9"/>
      <c r="D95" s="15"/>
      <c r="E95" s="9"/>
      <c r="F95" s="9"/>
      <c r="G95" s="16" t="str">
        <f aca="false">IF($D95="","",$D95*IF($F95="",1,$F95))</f>
        <v/>
      </c>
      <c r="H95" s="9"/>
      <c r="I95" s="10" t="str">
        <f aca="false">IF($H95="","",IFERROR(INDEX(Categories!$B$5:$B$19,MATCH($H95,Categories!$A$5:$A$19,0)),"UNMAPPED"))</f>
        <v/>
      </c>
      <c r="J95" s="9"/>
      <c r="K95" s="9"/>
      <c r="L95" s="9"/>
      <c r="M95" s="9"/>
      <c r="N95" s="9"/>
    </row>
    <row r="96" customFormat="false" ht="15" hidden="false" customHeight="false" outlineLevel="0" collapsed="false">
      <c r="A96" s="14"/>
      <c r="B96" s="9"/>
      <c r="C96" s="9"/>
      <c r="D96" s="15"/>
      <c r="E96" s="9"/>
      <c r="F96" s="9"/>
      <c r="G96" s="16" t="str">
        <f aca="false">IF($D96="","",$D96*IF($F96="",1,$F96))</f>
        <v/>
      </c>
      <c r="H96" s="9"/>
      <c r="I96" s="10" t="str">
        <f aca="false">IF($H96="","",IFERROR(INDEX(Categories!$B$5:$B$19,MATCH($H96,Categories!$A$5:$A$19,0)),"UNMAPPED"))</f>
        <v/>
      </c>
      <c r="J96" s="9"/>
      <c r="K96" s="9"/>
      <c r="L96" s="9"/>
      <c r="M96" s="9"/>
      <c r="N96" s="9"/>
    </row>
    <row r="97" customFormat="false" ht="15" hidden="false" customHeight="false" outlineLevel="0" collapsed="false">
      <c r="A97" s="14"/>
      <c r="B97" s="9"/>
      <c r="C97" s="9"/>
      <c r="D97" s="15"/>
      <c r="E97" s="9"/>
      <c r="F97" s="9"/>
      <c r="G97" s="16" t="str">
        <f aca="false">IF($D97="","",$D97*IF($F97="",1,$F97))</f>
        <v/>
      </c>
      <c r="H97" s="9"/>
      <c r="I97" s="10" t="str">
        <f aca="false">IF($H97="","",IFERROR(INDEX(Categories!$B$5:$B$19,MATCH($H97,Categories!$A$5:$A$19,0)),"UNMAPPED"))</f>
        <v/>
      </c>
      <c r="J97" s="9"/>
      <c r="K97" s="9"/>
      <c r="L97" s="9"/>
      <c r="M97" s="9"/>
      <c r="N97" s="9"/>
    </row>
    <row r="98" customFormat="false" ht="15" hidden="false" customHeight="false" outlineLevel="0" collapsed="false">
      <c r="A98" s="14"/>
      <c r="B98" s="9"/>
      <c r="C98" s="9"/>
      <c r="D98" s="15"/>
      <c r="E98" s="9"/>
      <c r="F98" s="9"/>
      <c r="G98" s="16" t="str">
        <f aca="false">IF($D98="","",$D98*IF($F98="",1,$F98))</f>
        <v/>
      </c>
      <c r="H98" s="9"/>
      <c r="I98" s="10" t="str">
        <f aca="false">IF($H98="","",IFERROR(INDEX(Categories!$B$5:$B$19,MATCH($H98,Categories!$A$5:$A$19,0)),"UNMAPPED"))</f>
        <v/>
      </c>
      <c r="J98" s="9"/>
      <c r="K98" s="9"/>
      <c r="L98" s="9"/>
      <c r="M98" s="9"/>
      <c r="N98" s="9"/>
    </row>
    <row r="99" customFormat="false" ht="15" hidden="false" customHeight="false" outlineLevel="0" collapsed="false">
      <c r="A99" s="14"/>
      <c r="B99" s="9"/>
      <c r="C99" s="9"/>
      <c r="D99" s="15"/>
      <c r="E99" s="9"/>
      <c r="F99" s="9"/>
      <c r="G99" s="16" t="str">
        <f aca="false">IF($D99="","",$D99*IF($F99="",1,$F99))</f>
        <v/>
      </c>
      <c r="H99" s="9"/>
      <c r="I99" s="10" t="str">
        <f aca="false">IF($H99="","",IFERROR(INDEX(Categories!$B$5:$B$19,MATCH($H99,Categories!$A$5:$A$19,0)),"UNMAPPED"))</f>
        <v/>
      </c>
      <c r="J99" s="9"/>
      <c r="K99" s="9"/>
      <c r="L99" s="9"/>
      <c r="M99" s="9"/>
      <c r="N99" s="9"/>
    </row>
    <row r="100" customFormat="false" ht="15" hidden="false" customHeight="false" outlineLevel="0" collapsed="false">
      <c r="A100" s="14"/>
      <c r="B100" s="9"/>
      <c r="C100" s="9"/>
      <c r="D100" s="15"/>
      <c r="E100" s="9"/>
      <c r="F100" s="9"/>
      <c r="G100" s="16" t="str">
        <f aca="false">IF($D100="","",$D100*IF($F100="",1,$F100))</f>
        <v/>
      </c>
      <c r="H100" s="9"/>
      <c r="I100" s="10" t="str">
        <f aca="false">IF($H100="","",IFERROR(INDEX(Categories!$B$5:$B$19,MATCH($H100,Categories!$A$5:$A$19,0)),"UNMAPPED"))</f>
        <v/>
      </c>
      <c r="J100" s="9"/>
      <c r="K100" s="9"/>
      <c r="L100" s="9"/>
      <c r="M100" s="9"/>
      <c r="N100" s="9"/>
    </row>
    <row r="101" customFormat="false" ht="15" hidden="false" customHeight="false" outlineLevel="0" collapsed="false">
      <c r="A101" s="14"/>
      <c r="B101" s="9"/>
      <c r="C101" s="9"/>
      <c r="D101" s="15"/>
      <c r="E101" s="9"/>
      <c r="F101" s="9"/>
      <c r="G101" s="16" t="str">
        <f aca="false">IF($D101="","",$D101*IF($F101="",1,$F101))</f>
        <v/>
      </c>
      <c r="H101" s="9"/>
      <c r="I101" s="10" t="str">
        <f aca="false">IF($H101="","",IFERROR(INDEX(Categories!$B$5:$B$19,MATCH($H101,Categories!$A$5:$A$19,0)),"UNMAPPED"))</f>
        <v/>
      </c>
      <c r="J101" s="9"/>
      <c r="K101" s="9"/>
      <c r="L101" s="9"/>
      <c r="M101" s="9"/>
      <c r="N101" s="9"/>
    </row>
    <row r="102" customFormat="false" ht="15" hidden="false" customHeight="false" outlineLevel="0" collapsed="false">
      <c r="A102" s="14"/>
      <c r="B102" s="9"/>
      <c r="C102" s="9"/>
      <c r="D102" s="15"/>
      <c r="E102" s="9"/>
      <c r="F102" s="9"/>
      <c r="G102" s="16" t="str">
        <f aca="false">IF($D102="","",$D102*IF($F102="",1,$F102))</f>
        <v/>
      </c>
      <c r="H102" s="9"/>
      <c r="I102" s="10" t="str">
        <f aca="false">IF($H102="","",IFERROR(INDEX(Categories!$B$5:$B$19,MATCH($H102,Categories!$A$5:$A$19,0)),"UNMAPPED"))</f>
        <v/>
      </c>
      <c r="J102" s="9"/>
      <c r="K102" s="9"/>
      <c r="L102" s="9"/>
      <c r="M102" s="9"/>
      <c r="N102" s="9"/>
    </row>
    <row r="103" customFormat="false" ht="15" hidden="false" customHeight="false" outlineLevel="0" collapsed="false">
      <c r="A103" s="14"/>
      <c r="B103" s="9"/>
      <c r="C103" s="9"/>
      <c r="D103" s="15"/>
      <c r="E103" s="9"/>
      <c r="F103" s="9"/>
      <c r="G103" s="16" t="str">
        <f aca="false">IF($D103="","",$D103*IF($F103="",1,$F103))</f>
        <v/>
      </c>
      <c r="H103" s="9"/>
      <c r="I103" s="10" t="str">
        <f aca="false">IF($H103="","",IFERROR(INDEX(Categories!$B$5:$B$19,MATCH($H103,Categories!$A$5:$A$19,0)),"UNMAPPED"))</f>
        <v/>
      </c>
      <c r="J103" s="9"/>
      <c r="K103" s="9"/>
      <c r="L103" s="9"/>
      <c r="M103" s="9"/>
      <c r="N103" s="9"/>
    </row>
    <row r="104" customFormat="false" ht="15" hidden="false" customHeight="false" outlineLevel="0" collapsed="false">
      <c r="A104" s="14"/>
      <c r="B104" s="9"/>
      <c r="C104" s="9"/>
      <c r="D104" s="15"/>
      <c r="E104" s="9"/>
      <c r="F104" s="9"/>
      <c r="G104" s="16" t="str">
        <f aca="false">IF($D104="","",$D104*IF($F104="",1,$F104))</f>
        <v/>
      </c>
      <c r="H104" s="9"/>
      <c r="I104" s="10" t="str">
        <f aca="false">IF($H104="","",IFERROR(INDEX(Categories!$B$5:$B$19,MATCH($H104,Categories!$A$5:$A$19,0)),"UNMAPPED"))</f>
        <v/>
      </c>
      <c r="J104" s="9"/>
      <c r="K104" s="9"/>
      <c r="L104" s="9"/>
      <c r="M104" s="9"/>
      <c r="N104" s="9"/>
    </row>
    <row r="105" customFormat="false" ht="15" hidden="false" customHeight="false" outlineLevel="0" collapsed="false">
      <c r="A105" s="14"/>
      <c r="B105" s="9"/>
      <c r="C105" s="9"/>
      <c r="D105" s="15"/>
      <c r="E105" s="9"/>
      <c r="F105" s="9"/>
      <c r="G105" s="16" t="str">
        <f aca="false">IF($D105="","",$D105*IF($F105="",1,$F105))</f>
        <v/>
      </c>
      <c r="H105" s="9"/>
      <c r="I105" s="10" t="str">
        <f aca="false">IF($H105="","",IFERROR(INDEX(Categories!$B$5:$B$19,MATCH($H105,Categories!$A$5:$A$19,0)),"UNMAPPED"))</f>
        <v/>
      </c>
      <c r="J105" s="9"/>
      <c r="K105" s="9"/>
      <c r="L105" s="9"/>
      <c r="M105" s="9"/>
      <c r="N105" s="9"/>
    </row>
    <row r="106" customFormat="false" ht="15" hidden="false" customHeight="false" outlineLevel="0" collapsed="false">
      <c r="A106" s="14"/>
      <c r="B106" s="9"/>
      <c r="C106" s="9"/>
      <c r="D106" s="15"/>
      <c r="E106" s="9"/>
      <c r="F106" s="9"/>
      <c r="G106" s="16" t="str">
        <f aca="false">IF($D106="","",$D106*IF($F106="",1,$F106))</f>
        <v/>
      </c>
      <c r="H106" s="9"/>
      <c r="I106" s="10" t="str">
        <f aca="false">IF($H106="","",IFERROR(INDEX(Categories!$B$5:$B$19,MATCH($H106,Categories!$A$5:$A$19,0)),"UNMAPPED"))</f>
        <v/>
      </c>
      <c r="J106" s="9"/>
      <c r="K106" s="9"/>
      <c r="L106" s="9"/>
      <c r="M106" s="9"/>
      <c r="N106" s="9"/>
    </row>
    <row r="107" customFormat="false" ht="15" hidden="false" customHeight="false" outlineLevel="0" collapsed="false">
      <c r="A107" s="14"/>
      <c r="B107" s="9"/>
      <c r="C107" s="9"/>
      <c r="D107" s="15"/>
      <c r="E107" s="9"/>
      <c r="F107" s="9"/>
      <c r="G107" s="16" t="str">
        <f aca="false">IF($D107="","",$D107*IF($F107="",1,$F107))</f>
        <v/>
      </c>
      <c r="H107" s="9"/>
      <c r="I107" s="10" t="str">
        <f aca="false">IF($H107="","",IFERROR(INDEX(Categories!$B$5:$B$19,MATCH($H107,Categories!$A$5:$A$19,0)),"UNMAPPED"))</f>
        <v/>
      </c>
      <c r="J107" s="9"/>
      <c r="K107" s="9"/>
      <c r="L107" s="9"/>
      <c r="M107" s="9"/>
      <c r="N107" s="9"/>
    </row>
    <row r="108" customFormat="false" ht="15" hidden="false" customHeight="false" outlineLevel="0" collapsed="false">
      <c r="A108" s="14"/>
      <c r="B108" s="9"/>
      <c r="C108" s="9"/>
      <c r="D108" s="15"/>
      <c r="E108" s="9"/>
      <c r="F108" s="9"/>
      <c r="G108" s="16" t="str">
        <f aca="false">IF($D108="","",$D108*IF($F108="",1,$F108))</f>
        <v/>
      </c>
      <c r="H108" s="9"/>
      <c r="I108" s="10" t="str">
        <f aca="false">IF($H108="","",IFERROR(INDEX(Categories!$B$5:$B$19,MATCH($H108,Categories!$A$5:$A$19,0)),"UNMAPPED"))</f>
        <v/>
      </c>
      <c r="J108" s="9"/>
      <c r="K108" s="9"/>
      <c r="L108" s="9"/>
      <c r="M108" s="9"/>
      <c r="N108" s="9"/>
    </row>
    <row r="109" customFormat="false" ht="15" hidden="false" customHeight="false" outlineLevel="0" collapsed="false">
      <c r="A109" s="14"/>
      <c r="B109" s="9"/>
      <c r="C109" s="9"/>
      <c r="D109" s="15"/>
      <c r="E109" s="9"/>
      <c r="F109" s="9"/>
      <c r="G109" s="16" t="str">
        <f aca="false">IF($D109="","",$D109*IF($F109="",1,$F109))</f>
        <v/>
      </c>
      <c r="H109" s="9"/>
      <c r="I109" s="10" t="str">
        <f aca="false">IF($H109="","",IFERROR(INDEX(Categories!$B$5:$B$19,MATCH($H109,Categories!$A$5:$A$19,0)),"UNMAPPED"))</f>
        <v/>
      </c>
      <c r="J109" s="9"/>
      <c r="K109" s="9"/>
      <c r="L109" s="9"/>
      <c r="M109" s="9"/>
      <c r="N109" s="9"/>
    </row>
    <row r="110" customFormat="false" ht="15" hidden="false" customHeight="false" outlineLevel="0" collapsed="false">
      <c r="A110" s="14"/>
      <c r="B110" s="9"/>
      <c r="C110" s="9"/>
      <c r="D110" s="15"/>
      <c r="E110" s="9"/>
      <c r="F110" s="9"/>
      <c r="G110" s="16" t="str">
        <f aca="false">IF($D110="","",$D110*IF($F110="",1,$F110))</f>
        <v/>
      </c>
      <c r="H110" s="9"/>
      <c r="I110" s="10" t="str">
        <f aca="false">IF($H110="","",IFERROR(INDEX(Categories!$B$5:$B$19,MATCH($H110,Categories!$A$5:$A$19,0)),"UNMAPPED"))</f>
        <v/>
      </c>
      <c r="J110" s="9"/>
      <c r="K110" s="9"/>
      <c r="L110" s="9"/>
      <c r="M110" s="9"/>
      <c r="N110" s="9"/>
    </row>
    <row r="111" customFormat="false" ht="15" hidden="false" customHeight="false" outlineLevel="0" collapsed="false">
      <c r="A111" s="14"/>
      <c r="B111" s="9"/>
      <c r="C111" s="9"/>
      <c r="D111" s="15"/>
      <c r="E111" s="9"/>
      <c r="F111" s="9"/>
      <c r="G111" s="16" t="str">
        <f aca="false">IF($D111="","",$D111*IF($F111="",1,$F111))</f>
        <v/>
      </c>
      <c r="H111" s="9"/>
      <c r="I111" s="10" t="str">
        <f aca="false">IF($H111="","",IFERROR(INDEX(Categories!$B$5:$B$19,MATCH($H111,Categories!$A$5:$A$19,0)),"UNMAPPED"))</f>
        <v/>
      </c>
      <c r="J111" s="9"/>
      <c r="K111" s="9"/>
      <c r="L111" s="9"/>
      <c r="M111" s="9"/>
      <c r="N111" s="9"/>
    </row>
    <row r="112" customFormat="false" ht="15" hidden="false" customHeight="false" outlineLevel="0" collapsed="false">
      <c r="A112" s="14"/>
      <c r="B112" s="9"/>
      <c r="C112" s="9"/>
      <c r="D112" s="15"/>
      <c r="E112" s="9"/>
      <c r="F112" s="9"/>
      <c r="G112" s="16" t="str">
        <f aca="false">IF($D112="","",$D112*IF($F112="",1,$F112))</f>
        <v/>
      </c>
      <c r="H112" s="9"/>
      <c r="I112" s="10" t="str">
        <f aca="false">IF($H112="","",IFERROR(INDEX(Categories!$B$5:$B$19,MATCH($H112,Categories!$A$5:$A$19,0)),"UNMAPPED"))</f>
        <v/>
      </c>
      <c r="J112" s="9"/>
      <c r="K112" s="9"/>
      <c r="L112" s="9"/>
      <c r="M112" s="9"/>
      <c r="N112" s="9"/>
    </row>
    <row r="113" customFormat="false" ht="15" hidden="false" customHeight="false" outlineLevel="0" collapsed="false">
      <c r="A113" s="14"/>
      <c r="B113" s="9"/>
      <c r="C113" s="9"/>
      <c r="D113" s="15"/>
      <c r="E113" s="9"/>
      <c r="F113" s="9"/>
      <c r="G113" s="16" t="str">
        <f aca="false">IF($D113="","",$D113*IF($F113="",1,$F113))</f>
        <v/>
      </c>
      <c r="H113" s="9"/>
      <c r="I113" s="10" t="str">
        <f aca="false">IF($H113="","",IFERROR(INDEX(Categories!$B$5:$B$19,MATCH($H113,Categories!$A$5:$A$19,0)),"UNMAPPED"))</f>
        <v/>
      </c>
      <c r="J113" s="9"/>
      <c r="K113" s="9"/>
      <c r="L113" s="9"/>
      <c r="M113" s="9"/>
      <c r="N113" s="9"/>
    </row>
    <row r="114" customFormat="false" ht="15" hidden="false" customHeight="false" outlineLevel="0" collapsed="false">
      <c r="A114" s="14"/>
      <c r="B114" s="9"/>
      <c r="C114" s="9"/>
      <c r="D114" s="15"/>
      <c r="E114" s="9"/>
      <c r="F114" s="9"/>
      <c r="G114" s="16" t="str">
        <f aca="false">IF($D114="","",$D114*IF($F114="",1,$F114))</f>
        <v/>
      </c>
      <c r="H114" s="9"/>
      <c r="I114" s="10" t="str">
        <f aca="false">IF($H114="","",IFERROR(INDEX(Categories!$B$5:$B$19,MATCH($H114,Categories!$A$5:$A$19,0)),"UNMAPPED"))</f>
        <v/>
      </c>
      <c r="J114" s="9"/>
      <c r="K114" s="9"/>
      <c r="L114" s="9"/>
      <c r="M114" s="9"/>
      <c r="N114" s="9"/>
    </row>
    <row r="115" customFormat="false" ht="15" hidden="false" customHeight="false" outlineLevel="0" collapsed="false">
      <c r="A115" s="14"/>
      <c r="B115" s="9"/>
      <c r="C115" s="9"/>
      <c r="D115" s="15"/>
      <c r="E115" s="9"/>
      <c r="F115" s="9"/>
      <c r="G115" s="16" t="str">
        <f aca="false">IF($D115="","",$D115*IF($F115="",1,$F115))</f>
        <v/>
      </c>
      <c r="H115" s="9"/>
      <c r="I115" s="10" t="str">
        <f aca="false">IF($H115="","",IFERROR(INDEX(Categories!$B$5:$B$19,MATCH($H115,Categories!$A$5:$A$19,0)),"UNMAPPED"))</f>
        <v/>
      </c>
      <c r="J115" s="9"/>
      <c r="K115" s="9"/>
      <c r="L115" s="9"/>
      <c r="M115" s="9"/>
      <c r="N115" s="9"/>
    </row>
    <row r="116" customFormat="false" ht="15" hidden="false" customHeight="false" outlineLevel="0" collapsed="false">
      <c r="A116" s="14"/>
      <c r="B116" s="9"/>
      <c r="C116" s="9"/>
      <c r="D116" s="15"/>
      <c r="E116" s="9"/>
      <c r="F116" s="9"/>
      <c r="G116" s="16" t="str">
        <f aca="false">IF($D116="","",$D116*IF($F116="",1,$F116))</f>
        <v/>
      </c>
      <c r="H116" s="9"/>
      <c r="I116" s="10" t="str">
        <f aca="false">IF($H116="","",IFERROR(INDEX(Categories!$B$5:$B$19,MATCH($H116,Categories!$A$5:$A$19,0)),"UNMAPPED"))</f>
        <v/>
      </c>
      <c r="J116" s="9"/>
      <c r="K116" s="9"/>
      <c r="L116" s="9"/>
      <c r="M116" s="9"/>
      <c r="N116" s="9"/>
    </row>
    <row r="117" customFormat="false" ht="15" hidden="false" customHeight="false" outlineLevel="0" collapsed="false">
      <c r="A117" s="14"/>
      <c r="B117" s="9"/>
      <c r="C117" s="9"/>
      <c r="D117" s="15"/>
      <c r="E117" s="9"/>
      <c r="F117" s="9"/>
      <c r="G117" s="16" t="str">
        <f aca="false">IF($D117="","",$D117*IF($F117="",1,$F117))</f>
        <v/>
      </c>
      <c r="H117" s="9"/>
      <c r="I117" s="10" t="str">
        <f aca="false">IF($H117="","",IFERROR(INDEX(Categories!$B$5:$B$19,MATCH($H117,Categories!$A$5:$A$19,0)),"UNMAPPED"))</f>
        <v/>
      </c>
      <c r="J117" s="9"/>
      <c r="K117" s="9"/>
      <c r="L117" s="9"/>
      <c r="M117" s="9"/>
      <c r="N117" s="9"/>
    </row>
    <row r="118" customFormat="false" ht="15" hidden="false" customHeight="false" outlineLevel="0" collapsed="false">
      <c r="A118" s="14"/>
      <c r="B118" s="9"/>
      <c r="C118" s="9"/>
      <c r="D118" s="15"/>
      <c r="E118" s="9"/>
      <c r="F118" s="9"/>
      <c r="G118" s="16" t="str">
        <f aca="false">IF($D118="","",$D118*IF($F118="",1,$F118))</f>
        <v/>
      </c>
      <c r="H118" s="9"/>
      <c r="I118" s="10" t="str">
        <f aca="false">IF($H118="","",IFERROR(INDEX(Categories!$B$5:$B$19,MATCH($H118,Categories!$A$5:$A$19,0)),"UNMAPPED"))</f>
        <v/>
      </c>
      <c r="J118" s="9"/>
      <c r="K118" s="9"/>
      <c r="L118" s="9"/>
      <c r="M118" s="9"/>
      <c r="N118" s="9"/>
    </row>
    <row r="119" customFormat="false" ht="15" hidden="false" customHeight="false" outlineLevel="0" collapsed="false">
      <c r="A119" s="14"/>
      <c r="B119" s="9"/>
      <c r="C119" s="9"/>
      <c r="D119" s="15"/>
      <c r="E119" s="9"/>
      <c r="F119" s="9"/>
      <c r="G119" s="16" t="str">
        <f aca="false">IF($D119="","",$D119*IF($F119="",1,$F119))</f>
        <v/>
      </c>
      <c r="H119" s="9"/>
      <c r="I119" s="10" t="str">
        <f aca="false">IF($H119="","",IFERROR(INDEX(Categories!$B$5:$B$19,MATCH($H119,Categories!$A$5:$A$19,0)),"UNMAPPED"))</f>
        <v/>
      </c>
      <c r="J119" s="9"/>
      <c r="K119" s="9"/>
      <c r="L119" s="9"/>
      <c r="M119" s="9"/>
      <c r="N119" s="9"/>
    </row>
    <row r="120" customFormat="false" ht="15" hidden="false" customHeight="false" outlineLevel="0" collapsed="false">
      <c r="A120" s="14"/>
      <c r="B120" s="9"/>
      <c r="C120" s="9"/>
      <c r="D120" s="15"/>
      <c r="E120" s="9"/>
      <c r="F120" s="9"/>
      <c r="G120" s="16" t="str">
        <f aca="false">IF($D120="","",$D120*IF($F120="",1,$F120))</f>
        <v/>
      </c>
      <c r="H120" s="9"/>
      <c r="I120" s="10" t="str">
        <f aca="false">IF($H120="","",IFERROR(INDEX(Categories!$B$5:$B$19,MATCH($H120,Categories!$A$5:$A$19,0)),"UNMAPPED"))</f>
        <v/>
      </c>
      <c r="J120" s="9"/>
      <c r="K120" s="9"/>
      <c r="L120" s="9"/>
      <c r="M120" s="9"/>
      <c r="N120" s="9"/>
    </row>
    <row r="121" customFormat="false" ht="15" hidden="false" customHeight="false" outlineLevel="0" collapsed="false">
      <c r="A121" s="14"/>
      <c r="B121" s="9"/>
      <c r="C121" s="9"/>
      <c r="D121" s="15"/>
      <c r="E121" s="9"/>
      <c r="F121" s="9"/>
      <c r="G121" s="16" t="str">
        <f aca="false">IF($D121="","",$D121*IF($F121="",1,$F121))</f>
        <v/>
      </c>
      <c r="H121" s="9"/>
      <c r="I121" s="10" t="str">
        <f aca="false">IF($H121="","",IFERROR(INDEX(Categories!$B$5:$B$19,MATCH($H121,Categories!$A$5:$A$19,0)),"UNMAPPED"))</f>
        <v/>
      </c>
      <c r="J121" s="9"/>
      <c r="K121" s="9"/>
      <c r="L121" s="9"/>
      <c r="M121" s="9"/>
      <c r="N121" s="9"/>
    </row>
    <row r="122" customFormat="false" ht="15" hidden="false" customHeight="false" outlineLevel="0" collapsed="false">
      <c r="A122" s="14"/>
      <c r="B122" s="9"/>
      <c r="C122" s="9"/>
      <c r="D122" s="15"/>
      <c r="E122" s="9"/>
      <c r="F122" s="9"/>
      <c r="G122" s="16" t="str">
        <f aca="false">IF($D122="","",$D122*IF($F122="",1,$F122))</f>
        <v/>
      </c>
      <c r="H122" s="9"/>
      <c r="I122" s="10" t="str">
        <f aca="false">IF($H122="","",IFERROR(INDEX(Categories!$B$5:$B$19,MATCH($H122,Categories!$A$5:$A$19,0)),"UNMAPPED"))</f>
        <v/>
      </c>
      <c r="J122" s="9"/>
      <c r="K122" s="9"/>
      <c r="L122" s="9"/>
      <c r="M122" s="9"/>
      <c r="N122" s="9"/>
    </row>
    <row r="123" customFormat="false" ht="15" hidden="false" customHeight="false" outlineLevel="0" collapsed="false">
      <c r="A123" s="14"/>
      <c r="B123" s="9"/>
      <c r="C123" s="9"/>
      <c r="D123" s="15"/>
      <c r="E123" s="9"/>
      <c r="F123" s="9"/>
      <c r="G123" s="16" t="str">
        <f aca="false">IF($D123="","",$D123*IF($F123="",1,$F123))</f>
        <v/>
      </c>
      <c r="H123" s="9"/>
      <c r="I123" s="10" t="str">
        <f aca="false">IF($H123="","",IFERROR(INDEX(Categories!$B$5:$B$19,MATCH($H123,Categories!$A$5:$A$19,0)),"UNMAPPED"))</f>
        <v/>
      </c>
      <c r="J123" s="9"/>
      <c r="K123" s="9"/>
      <c r="L123" s="9"/>
      <c r="M123" s="9"/>
      <c r="N123" s="9"/>
    </row>
    <row r="124" customFormat="false" ht="15" hidden="false" customHeight="false" outlineLevel="0" collapsed="false">
      <c r="A124" s="14"/>
      <c r="B124" s="9"/>
      <c r="C124" s="9"/>
      <c r="D124" s="15"/>
      <c r="E124" s="9"/>
      <c r="F124" s="9"/>
      <c r="G124" s="16" t="str">
        <f aca="false">IF($D124="","",$D124*IF($F124="",1,$F124))</f>
        <v/>
      </c>
      <c r="H124" s="9"/>
      <c r="I124" s="10" t="str">
        <f aca="false">IF($H124="","",IFERROR(INDEX(Categories!$B$5:$B$19,MATCH($H124,Categories!$A$5:$A$19,0)),"UNMAPPED"))</f>
        <v/>
      </c>
      <c r="J124" s="9"/>
      <c r="K124" s="9"/>
      <c r="L124" s="9"/>
      <c r="M124" s="9"/>
      <c r="N124" s="9"/>
    </row>
    <row r="125" customFormat="false" ht="15" hidden="false" customHeight="false" outlineLevel="0" collapsed="false">
      <c r="A125" s="14"/>
      <c r="B125" s="9"/>
      <c r="C125" s="9"/>
      <c r="D125" s="15"/>
      <c r="E125" s="9"/>
      <c r="F125" s="9"/>
      <c r="G125" s="16" t="str">
        <f aca="false">IF($D125="","",$D125*IF($F125="",1,$F125))</f>
        <v/>
      </c>
      <c r="H125" s="9"/>
      <c r="I125" s="10" t="str">
        <f aca="false">IF($H125="","",IFERROR(INDEX(Categories!$B$5:$B$19,MATCH($H125,Categories!$A$5:$A$19,0)),"UNMAPPED"))</f>
        <v/>
      </c>
      <c r="J125" s="9"/>
      <c r="K125" s="9"/>
      <c r="L125" s="9"/>
      <c r="M125" s="9"/>
      <c r="N125" s="9"/>
    </row>
    <row r="126" customFormat="false" ht="15" hidden="false" customHeight="false" outlineLevel="0" collapsed="false">
      <c r="A126" s="14"/>
      <c r="B126" s="9"/>
      <c r="C126" s="9"/>
      <c r="D126" s="15"/>
      <c r="E126" s="9"/>
      <c r="F126" s="9"/>
      <c r="G126" s="16" t="str">
        <f aca="false">IF($D126="","",$D126*IF($F126="",1,$F126))</f>
        <v/>
      </c>
      <c r="H126" s="9"/>
      <c r="I126" s="10" t="str">
        <f aca="false">IF($H126="","",IFERROR(INDEX(Categories!$B$5:$B$19,MATCH($H126,Categories!$A$5:$A$19,0)),"UNMAPPED"))</f>
        <v/>
      </c>
      <c r="J126" s="9"/>
      <c r="K126" s="9"/>
      <c r="L126" s="9"/>
      <c r="M126" s="9"/>
      <c r="N126" s="9"/>
    </row>
    <row r="127" customFormat="false" ht="15" hidden="false" customHeight="false" outlineLevel="0" collapsed="false">
      <c r="A127" s="14"/>
      <c r="B127" s="9"/>
      <c r="C127" s="9"/>
      <c r="D127" s="15"/>
      <c r="E127" s="9"/>
      <c r="F127" s="9"/>
      <c r="G127" s="16" t="str">
        <f aca="false">IF($D127="","",$D127*IF($F127="",1,$F127))</f>
        <v/>
      </c>
      <c r="H127" s="9"/>
      <c r="I127" s="10" t="str">
        <f aca="false">IF($H127="","",IFERROR(INDEX(Categories!$B$5:$B$19,MATCH($H127,Categories!$A$5:$A$19,0)),"UNMAPPED"))</f>
        <v/>
      </c>
      <c r="J127" s="9"/>
      <c r="K127" s="9"/>
      <c r="L127" s="9"/>
      <c r="M127" s="9"/>
      <c r="N127" s="9"/>
    </row>
    <row r="128" customFormat="false" ht="15" hidden="false" customHeight="false" outlineLevel="0" collapsed="false">
      <c r="A128" s="14"/>
      <c r="B128" s="9"/>
      <c r="C128" s="9"/>
      <c r="D128" s="15"/>
      <c r="E128" s="9"/>
      <c r="F128" s="9"/>
      <c r="G128" s="16" t="str">
        <f aca="false">IF($D128="","",$D128*IF($F128="",1,$F128))</f>
        <v/>
      </c>
      <c r="H128" s="9"/>
      <c r="I128" s="10" t="str">
        <f aca="false">IF($H128="","",IFERROR(INDEX(Categories!$B$5:$B$19,MATCH($H128,Categories!$A$5:$A$19,0)),"UNMAPPED"))</f>
        <v/>
      </c>
      <c r="J128" s="9"/>
      <c r="K128" s="9"/>
      <c r="L128" s="9"/>
      <c r="M128" s="9"/>
      <c r="N128" s="9"/>
    </row>
    <row r="129" customFormat="false" ht="15" hidden="false" customHeight="false" outlineLevel="0" collapsed="false">
      <c r="A129" s="14"/>
      <c r="B129" s="9"/>
      <c r="C129" s="9"/>
      <c r="D129" s="15"/>
      <c r="E129" s="9"/>
      <c r="F129" s="9"/>
      <c r="G129" s="16" t="str">
        <f aca="false">IF($D129="","",$D129*IF($F129="",1,$F129))</f>
        <v/>
      </c>
      <c r="H129" s="9"/>
      <c r="I129" s="10" t="str">
        <f aca="false">IF($H129="","",IFERROR(INDEX(Categories!$B$5:$B$19,MATCH($H129,Categories!$A$5:$A$19,0)),"UNMAPPED"))</f>
        <v/>
      </c>
      <c r="J129" s="9"/>
      <c r="K129" s="9"/>
      <c r="L129" s="9"/>
      <c r="M129" s="9"/>
      <c r="N129" s="9"/>
    </row>
    <row r="130" customFormat="false" ht="15" hidden="false" customHeight="false" outlineLevel="0" collapsed="false">
      <c r="A130" s="14"/>
      <c r="B130" s="9"/>
      <c r="C130" s="9"/>
      <c r="D130" s="15"/>
      <c r="E130" s="9"/>
      <c r="F130" s="9"/>
      <c r="G130" s="16" t="str">
        <f aca="false">IF($D130="","",$D130*IF($F130="",1,$F130))</f>
        <v/>
      </c>
      <c r="H130" s="9"/>
      <c r="I130" s="10" t="str">
        <f aca="false">IF($H130="","",IFERROR(INDEX(Categories!$B$5:$B$19,MATCH($H130,Categories!$A$5:$A$19,0)),"UNMAPPED"))</f>
        <v/>
      </c>
      <c r="J130" s="9"/>
      <c r="K130" s="9"/>
      <c r="L130" s="9"/>
      <c r="M130" s="9"/>
      <c r="N130" s="9"/>
    </row>
    <row r="131" customFormat="false" ht="15" hidden="false" customHeight="false" outlineLevel="0" collapsed="false">
      <c r="A131" s="14"/>
      <c r="B131" s="9"/>
      <c r="C131" s="9"/>
      <c r="D131" s="15"/>
      <c r="E131" s="9"/>
      <c r="F131" s="9"/>
      <c r="G131" s="16" t="str">
        <f aca="false">IF($D131="","",$D131*IF($F131="",1,$F131))</f>
        <v/>
      </c>
      <c r="H131" s="9"/>
      <c r="I131" s="10" t="str">
        <f aca="false">IF($H131="","",IFERROR(INDEX(Categories!$B$5:$B$19,MATCH($H131,Categories!$A$5:$A$19,0)),"UNMAPPED"))</f>
        <v/>
      </c>
      <c r="J131" s="9"/>
      <c r="K131" s="9"/>
      <c r="L131" s="9"/>
      <c r="M131" s="9"/>
      <c r="N131" s="9"/>
    </row>
    <row r="132" customFormat="false" ht="15" hidden="false" customHeight="false" outlineLevel="0" collapsed="false">
      <c r="A132" s="14"/>
      <c r="B132" s="9"/>
      <c r="C132" s="9"/>
      <c r="D132" s="15"/>
      <c r="E132" s="9"/>
      <c r="F132" s="9"/>
      <c r="G132" s="16" t="str">
        <f aca="false">IF($D132="","",$D132*IF($F132="",1,$F132))</f>
        <v/>
      </c>
      <c r="H132" s="9"/>
      <c r="I132" s="10" t="str">
        <f aca="false">IF($H132="","",IFERROR(INDEX(Categories!$B$5:$B$19,MATCH($H132,Categories!$A$5:$A$19,0)),"UNMAPPED"))</f>
        <v/>
      </c>
      <c r="J132" s="9"/>
      <c r="K132" s="9"/>
      <c r="L132" s="9"/>
      <c r="M132" s="9"/>
      <c r="N132" s="9"/>
    </row>
    <row r="133" customFormat="false" ht="15" hidden="false" customHeight="false" outlineLevel="0" collapsed="false">
      <c r="A133" s="14"/>
      <c r="B133" s="9"/>
      <c r="C133" s="9"/>
      <c r="D133" s="15"/>
      <c r="E133" s="9"/>
      <c r="F133" s="9"/>
      <c r="G133" s="16" t="str">
        <f aca="false">IF($D133="","",$D133*IF($F133="",1,$F133))</f>
        <v/>
      </c>
      <c r="H133" s="9"/>
      <c r="I133" s="10" t="str">
        <f aca="false">IF($H133="","",IFERROR(INDEX(Categories!$B$5:$B$19,MATCH($H133,Categories!$A$5:$A$19,0)),"UNMAPPED"))</f>
        <v/>
      </c>
      <c r="J133" s="9"/>
      <c r="K133" s="9"/>
      <c r="L133" s="9"/>
      <c r="M133" s="9"/>
      <c r="N133" s="9"/>
    </row>
    <row r="134" customFormat="false" ht="15" hidden="false" customHeight="false" outlineLevel="0" collapsed="false">
      <c r="A134" s="14"/>
      <c r="B134" s="9"/>
      <c r="C134" s="9"/>
      <c r="D134" s="15"/>
      <c r="E134" s="9"/>
      <c r="F134" s="9"/>
      <c r="G134" s="16" t="str">
        <f aca="false">IF($D134="","",$D134*IF($F134="",1,$F134))</f>
        <v/>
      </c>
      <c r="H134" s="9"/>
      <c r="I134" s="10" t="str">
        <f aca="false">IF($H134="","",IFERROR(INDEX(Categories!$B$5:$B$19,MATCH($H134,Categories!$A$5:$A$19,0)),"UNMAPPED"))</f>
        <v/>
      </c>
      <c r="J134" s="9"/>
      <c r="K134" s="9"/>
      <c r="L134" s="9"/>
      <c r="M134" s="9"/>
      <c r="N134" s="9"/>
    </row>
    <row r="135" customFormat="false" ht="15" hidden="false" customHeight="false" outlineLevel="0" collapsed="false">
      <c r="A135" s="14"/>
      <c r="B135" s="9"/>
      <c r="C135" s="9"/>
      <c r="D135" s="15"/>
      <c r="E135" s="9"/>
      <c r="F135" s="9"/>
      <c r="G135" s="16" t="str">
        <f aca="false">IF($D135="","",$D135*IF($F135="",1,$F135))</f>
        <v/>
      </c>
      <c r="H135" s="9"/>
      <c r="I135" s="10" t="str">
        <f aca="false">IF($H135="","",IFERROR(INDEX(Categories!$B$5:$B$19,MATCH($H135,Categories!$A$5:$A$19,0)),"UNMAPPED"))</f>
        <v/>
      </c>
      <c r="J135" s="9"/>
      <c r="K135" s="9"/>
      <c r="L135" s="9"/>
      <c r="M135" s="9"/>
      <c r="N135" s="9"/>
    </row>
    <row r="136" customFormat="false" ht="15" hidden="false" customHeight="false" outlineLevel="0" collapsed="false">
      <c r="A136" s="14"/>
      <c r="B136" s="9"/>
      <c r="C136" s="9"/>
      <c r="D136" s="15"/>
      <c r="E136" s="9"/>
      <c r="F136" s="9"/>
      <c r="G136" s="16" t="str">
        <f aca="false">IF($D136="","",$D136*IF($F136="",1,$F136))</f>
        <v/>
      </c>
      <c r="H136" s="9"/>
      <c r="I136" s="10" t="str">
        <f aca="false">IF($H136="","",IFERROR(INDEX(Categories!$B$5:$B$19,MATCH($H136,Categories!$A$5:$A$19,0)),"UNMAPPED"))</f>
        <v/>
      </c>
      <c r="J136" s="9"/>
      <c r="K136" s="9"/>
      <c r="L136" s="9"/>
      <c r="M136" s="9"/>
      <c r="N136" s="9"/>
    </row>
    <row r="137" customFormat="false" ht="15" hidden="false" customHeight="false" outlineLevel="0" collapsed="false">
      <c r="A137" s="14"/>
      <c r="B137" s="9"/>
      <c r="C137" s="9"/>
      <c r="D137" s="15"/>
      <c r="E137" s="9"/>
      <c r="F137" s="9"/>
      <c r="G137" s="16" t="str">
        <f aca="false">IF($D137="","",$D137*IF($F137="",1,$F137))</f>
        <v/>
      </c>
      <c r="H137" s="9"/>
      <c r="I137" s="10" t="str">
        <f aca="false">IF($H137="","",IFERROR(INDEX(Categories!$B$5:$B$19,MATCH($H137,Categories!$A$5:$A$19,0)),"UNMAPPED"))</f>
        <v/>
      </c>
      <c r="J137" s="9"/>
      <c r="K137" s="9"/>
      <c r="L137" s="9"/>
      <c r="M137" s="9"/>
      <c r="N137" s="9"/>
    </row>
    <row r="138" customFormat="false" ht="15" hidden="false" customHeight="false" outlineLevel="0" collapsed="false">
      <c r="A138" s="14"/>
      <c r="B138" s="9"/>
      <c r="C138" s="9"/>
      <c r="D138" s="15"/>
      <c r="E138" s="9"/>
      <c r="F138" s="9"/>
      <c r="G138" s="16" t="str">
        <f aca="false">IF($D138="","",$D138*IF($F138="",1,$F138))</f>
        <v/>
      </c>
      <c r="H138" s="9"/>
      <c r="I138" s="10" t="str">
        <f aca="false">IF($H138="","",IFERROR(INDEX(Categories!$B$5:$B$19,MATCH($H138,Categories!$A$5:$A$19,0)),"UNMAPPED"))</f>
        <v/>
      </c>
      <c r="J138" s="9"/>
      <c r="K138" s="9"/>
      <c r="L138" s="9"/>
      <c r="M138" s="9"/>
      <c r="N138" s="9"/>
    </row>
    <row r="139" customFormat="false" ht="15" hidden="false" customHeight="false" outlineLevel="0" collapsed="false">
      <c r="A139" s="14"/>
      <c r="B139" s="9"/>
      <c r="C139" s="9"/>
      <c r="D139" s="15"/>
      <c r="E139" s="9"/>
      <c r="F139" s="9"/>
      <c r="G139" s="16" t="str">
        <f aca="false">IF($D139="","",$D139*IF($F139="",1,$F139))</f>
        <v/>
      </c>
      <c r="H139" s="9"/>
      <c r="I139" s="10" t="str">
        <f aca="false">IF($H139="","",IFERROR(INDEX(Categories!$B$5:$B$19,MATCH($H139,Categories!$A$5:$A$19,0)),"UNMAPPED"))</f>
        <v/>
      </c>
      <c r="J139" s="9"/>
      <c r="K139" s="9"/>
      <c r="L139" s="9"/>
      <c r="M139" s="9"/>
      <c r="N139" s="9"/>
    </row>
    <row r="140" customFormat="false" ht="15" hidden="false" customHeight="false" outlineLevel="0" collapsed="false">
      <c r="A140" s="14"/>
      <c r="B140" s="9"/>
      <c r="C140" s="9"/>
      <c r="D140" s="15"/>
      <c r="E140" s="9"/>
      <c r="F140" s="9"/>
      <c r="G140" s="16" t="str">
        <f aca="false">IF($D140="","",$D140*IF($F140="",1,$F140))</f>
        <v/>
      </c>
      <c r="H140" s="9"/>
      <c r="I140" s="10" t="str">
        <f aca="false">IF($H140="","",IFERROR(INDEX(Categories!$B$5:$B$19,MATCH($H140,Categories!$A$5:$A$19,0)),"UNMAPPED"))</f>
        <v/>
      </c>
      <c r="J140" s="9"/>
      <c r="K140" s="9"/>
      <c r="L140" s="9"/>
      <c r="M140" s="9"/>
      <c r="N140" s="9"/>
    </row>
    <row r="141" customFormat="false" ht="15" hidden="false" customHeight="false" outlineLevel="0" collapsed="false">
      <c r="A141" s="14"/>
      <c r="B141" s="9"/>
      <c r="C141" s="9"/>
      <c r="D141" s="15"/>
      <c r="E141" s="9"/>
      <c r="F141" s="9"/>
      <c r="G141" s="16" t="str">
        <f aca="false">IF($D141="","",$D141*IF($F141="",1,$F141))</f>
        <v/>
      </c>
      <c r="H141" s="9"/>
      <c r="I141" s="10" t="str">
        <f aca="false">IF($H141="","",IFERROR(INDEX(Categories!$B$5:$B$19,MATCH($H141,Categories!$A$5:$A$19,0)),"UNMAPPED"))</f>
        <v/>
      </c>
      <c r="J141" s="9"/>
      <c r="K141" s="9"/>
      <c r="L141" s="9"/>
      <c r="M141" s="9"/>
      <c r="N141" s="9"/>
    </row>
    <row r="142" customFormat="false" ht="15" hidden="false" customHeight="false" outlineLevel="0" collapsed="false">
      <c r="A142" s="14"/>
      <c r="B142" s="9"/>
      <c r="C142" s="9"/>
      <c r="D142" s="15"/>
      <c r="E142" s="9"/>
      <c r="F142" s="9"/>
      <c r="G142" s="16" t="str">
        <f aca="false">IF($D142="","",$D142*IF($F142="",1,$F142))</f>
        <v/>
      </c>
      <c r="H142" s="9"/>
      <c r="I142" s="10" t="str">
        <f aca="false">IF($H142="","",IFERROR(INDEX(Categories!$B$5:$B$19,MATCH($H142,Categories!$A$5:$A$19,0)),"UNMAPPED"))</f>
        <v/>
      </c>
      <c r="J142" s="9"/>
      <c r="K142" s="9"/>
      <c r="L142" s="9"/>
      <c r="M142" s="9"/>
      <c r="N142" s="9"/>
    </row>
    <row r="143" customFormat="false" ht="15" hidden="false" customHeight="false" outlineLevel="0" collapsed="false">
      <c r="A143" s="14"/>
      <c r="B143" s="9"/>
      <c r="C143" s="9"/>
      <c r="D143" s="15"/>
      <c r="E143" s="9"/>
      <c r="F143" s="9"/>
      <c r="G143" s="16" t="str">
        <f aca="false">IF($D143="","",$D143*IF($F143="",1,$F143))</f>
        <v/>
      </c>
      <c r="H143" s="9"/>
      <c r="I143" s="10" t="str">
        <f aca="false">IF($H143="","",IFERROR(INDEX(Categories!$B$5:$B$19,MATCH($H143,Categories!$A$5:$A$19,0)),"UNMAPPED"))</f>
        <v/>
      </c>
      <c r="J143" s="9"/>
      <c r="K143" s="9"/>
      <c r="L143" s="9"/>
      <c r="M143" s="9"/>
      <c r="N143" s="9"/>
    </row>
    <row r="144" customFormat="false" ht="15" hidden="false" customHeight="false" outlineLevel="0" collapsed="false">
      <c r="A144" s="14"/>
      <c r="B144" s="9"/>
      <c r="C144" s="9"/>
      <c r="D144" s="15"/>
      <c r="E144" s="9"/>
      <c r="F144" s="9"/>
      <c r="G144" s="16" t="str">
        <f aca="false">IF($D144="","",$D144*IF($F144="",1,$F144))</f>
        <v/>
      </c>
      <c r="H144" s="9"/>
      <c r="I144" s="10" t="str">
        <f aca="false">IF($H144="","",IFERROR(INDEX(Categories!$B$5:$B$19,MATCH($H144,Categories!$A$5:$A$19,0)),"UNMAPPED"))</f>
        <v/>
      </c>
      <c r="J144" s="9"/>
      <c r="K144" s="9"/>
      <c r="L144" s="9"/>
      <c r="M144" s="9"/>
      <c r="N144" s="9"/>
    </row>
    <row r="145" customFormat="false" ht="15" hidden="false" customHeight="false" outlineLevel="0" collapsed="false">
      <c r="A145" s="14"/>
      <c r="B145" s="9"/>
      <c r="C145" s="9"/>
      <c r="D145" s="15"/>
      <c r="E145" s="9"/>
      <c r="F145" s="9"/>
      <c r="G145" s="16" t="str">
        <f aca="false">IF($D145="","",$D145*IF($F145="",1,$F145))</f>
        <v/>
      </c>
      <c r="H145" s="9"/>
      <c r="I145" s="10" t="str">
        <f aca="false">IF($H145="","",IFERROR(INDEX(Categories!$B$5:$B$19,MATCH($H145,Categories!$A$5:$A$19,0)),"UNMAPPED"))</f>
        <v/>
      </c>
      <c r="J145" s="9"/>
      <c r="K145" s="9"/>
      <c r="L145" s="9"/>
      <c r="M145" s="9"/>
      <c r="N145" s="9"/>
    </row>
    <row r="146" customFormat="false" ht="15" hidden="false" customHeight="false" outlineLevel="0" collapsed="false">
      <c r="A146" s="14"/>
      <c r="B146" s="9"/>
      <c r="C146" s="9"/>
      <c r="D146" s="15"/>
      <c r="E146" s="9"/>
      <c r="F146" s="9"/>
      <c r="G146" s="16" t="str">
        <f aca="false">IF($D146="","",$D146*IF($F146="",1,$F146))</f>
        <v/>
      </c>
      <c r="H146" s="9"/>
      <c r="I146" s="10" t="str">
        <f aca="false">IF($H146="","",IFERROR(INDEX(Categories!$B$5:$B$19,MATCH($H146,Categories!$A$5:$A$19,0)),"UNMAPPED"))</f>
        <v/>
      </c>
      <c r="J146" s="9"/>
      <c r="K146" s="9"/>
      <c r="L146" s="9"/>
      <c r="M146" s="9"/>
      <c r="N146" s="9"/>
    </row>
    <row r="147" customFormat="false" ht="15" hidden="false" customHeight="false" outlineLevel="0" collapsed="false">
      <c r="A147" s="14"/>
      <c r="B147" s="9"/>
      <c r="C147" s="9"/>
      <c r="D147" s="15"/>
      <c r="E147" s="9"/>
      <c r="F147" s="9"/>
      <c r="G147" s="16" t="str">
        <f aca="false">IF($D147="","",$D147*IF($F147="",1,$F147))</f>
        <v/>
      </c>
      <c r="H147" s="9"/>
      <c r="I147" s="10" t="str">
        <f aca="false">IF($H147="","",IFERROR(INDEX(Categories!$B$5:$B$19,MATCH($H147,Categories!$A$5:$A$19,0)),"UNMAPPED"))</f>
        <v/>
      </c>
      <c r="J147" s="9"/>
      <c r="K147" s="9"/>
      <c r="L147" s="9"/>
      <c r="M147" s="9"/>
      <c r="N147" s="9"/>
    </row>
    <row r="148" customFormat="false" ht="15" hidden="false" customHeight="false" outlineLevel="0" collapsed="false">
      <c r="A148" s="14"/>
      <c r="B148" s="9"/>
      <c r="C148" s="9"/>
      <c r="D148" s="15"/>
      <c r="E148" s="9"/>
      <c r="F148" s="9"/>
      <c r="G148" s="16" t="str">
        <f aca="false">IF($D148="","",$D148*IF($F148="",1,$F148))</f>
        <v/>
      </c>
      <c r="H148" s="9"/>
      <c r="I148" s="10" t="str">
        <f aca="false">IF($H148="","",IFERROR(INDEX(Categories!$B$5:$B$19,MATCH($H148,Categories!$A$5:$A$19,0)),"UNMAPPED"))</f>
        <v/>
      </c>
      <c r="J148" s="9"/>
      <c r="K148" s="9"/>
      <c r="L148" s="9"/>
      <c r="M148" s="9"/>
      <c r="N148" s="9"/>
    </row>
    <row r="149" customFormat="false" ht="15" hidden="false" customHeight="false" outlineLevel="0" collapsed="false">
      <c r="A149" s="14"/>
      <c r="B149" s="9"/>
      <c r="C149" s="9"/>
      <c r="D149" s="15"/>
      <c r="E149" s="9"/>
      <c r="F149" s="9"/>
      <c r="G149" s="16" t="str">
        <f aca="false">IF($D149="","",$D149*IF($F149="",1,$F149))</f>
        <v/>
      </c>
      <c r="H149" s="9"/>
      <c r="I149" s="10" t="str">
        <f aca="false">IF($H149="","",IFERROR(INDEX(Categories!$B$5:$B$19,MATCH($H149,Categories!$A$5:$A$19,0)),"UNMAPPED"))</f>
        <v/>
      </c>
      <c r="J149" s="9"/>
      <c r="K149" s="9"/>
      <c r="L149" s="9"/>
      <c r="M149" s="9"/>
      <c r="N149" s="9"/>
    </row>
    <row r="150" customFormat="false" ht="15" hidden="false" customHeight="false" outlineLevel="0" collapsed="false">
      <c r="A150" s="14"/>
      <c r="B150" s="9"/>
      <c r="C150" s="9"/>
      <c r="D150" s="15"/>
      <c r="E150" s="9"/>
      <c r="F150" s="9"/>
      <c r="G150" s="16" t="str">
        <f aca="false">IF($D150="","",$D150*IF($F150="",1,$F150))</f>
        <v/>
      </c>
      <c r="H150" s="9"/>
      <c r="I150" s="10" t="str">
        <f aca="false">IF($H150="","",IFERROR(INDEX(Categories!$B$5:$B$19,MATCH($H150,Categories!$A$5:$A$19,0)),"UNMAPPED"))</f>
        <v/>
      </c>
      <c r="J150" s="9"/>
      <c r="K150" s="9"/>
      <c r="L150" s="9"/>
      <c r="M150" s="9"/>
      <c r="N150" s="9"/>
    </row>
    <row r="151" customFormat="false" ht="15" hidden="false" customHeight="false" outlineLevel="0" collapsed="false">
      <c r="A151" s="14"/>
      <c r="B151" s="9"/>
      <c r="C151" s="9"/>
      <c r="D151" s="15"/>
      <c r="E151" s="9"/>
      <c r="F151" s="9"/>
      <c r="G151" s="16" t="str">
        <f aca="false">IF($D151="","",$D151*IF($F151="",1,$F151))</f>
        <v/>
      </c>
      <c r="H151" s="9"/>
      <c r="I151" s="10" t="str">
        <f aca="false">IF($H151="","",IFERROR(INDEX(Categories!$B$5:$B$19,MATCH($H151,Categories!$A$5:$A$19,0)),"UNMAPPED"))</f>
        <v/>
      </c>
      <c r="J151" s="9"/>
      <c r="K151" s="9"/>
      <c r="L151" s="9"/>
      <c r="M151" s="9"/>
      <c r="N151" s="9"/>
    </row>
    <row r="152" customFormat="false" ht="15" hidden="false" customHeight="false" outlineLevel="0" collapsed="false">
      <c r="A152" s="14"/>
      <c r="B152" s="9"/>
      <c r="C152" s="9"/>
      <c r="D152" s="15"/>
      <c r="E152" s="9"/>
      <c r="F152" s="9"/>
      <c r="G152" s="16" t="str">
        <f aca="false">IF($D152="","",$D152*IF($F152="",1,$F152))</f>
        <v/>
      </c>
      <c r="H152" s="9"/>
      <c r="I152" s="10" t="str">
        <f aca="false">IF($H152="","",IFERROR(INDEX(Categories!$B$5:$B$19,MATCH($H152,Categories!$A$5:$A$19,0)),"UNMAPPED"))</f>
        <v/>
      </c>
      <c r="J152" s="9"/>
      <c r="K152" s="9"/>
      <c r="L152" s="9"/>
      <c r="M152" s="9"/>
      <c r="N152" s="9"/>
    </row>
    <row r="153" customFormat="false" ht="15" hidden="false" customHeight="false" outlineLevel="0" collapsed="false">
      <c r="A153" s="14"/>
      <c r="B153" s="9"/>
      <c r="C153" s="9"/>
      <c r="D153" s="15"/>
      <c r="E153" s="9"/>
      <c r="F153" s="9"/>
      <c r="G153" s="16" t="str">
        <f aca="false">IF($D153="","",$D153*IF($F153="",1,$F153))</f>
        <v/>
      </c>
      <c r="H153" s="9"/>
      <c r="I153" s="10" t="str">
        <f aca="false">IF($H153="","",IFERROR(INDEX(Categories!$B$5:$B$19,MATCH($H153,Categories!$A$5:$A$19,0)),"UNMAPPED"))</f>
        <v/>
      </c>
      <c r="J153" s="9"/>
      <c r="K153" s="9"/>
      <c r="L153" s="9"/>
      <c r="M153" s="9"/>
      <c r="N153" s="9"/>
    </row>
    <row r="154" customFormat="false" ht="15" hidden="false" customHeight="false" outlineLevel="0" collapsed="false">
      <c r="A154" s="14"/>
      <c r="B154" s="9"/>
      <c r="C154" s="9"/>
      <c r="D154" s="15"/>
      <c r="E154" s="9"/>
      <c r="F154" s="9"/>
      <c r="G154" s="16" t="str">
        <f aca="false">IF($D154="","",$D154*IF($F154="",1,$F154))</f>
        <v/>
      </c>
      <c r="H154" s="9"/>
      <c r="I154" s="10" t="str">
        <f aca="false">IF($H154="","",IFERROR(INDEX(Categories!$B$5:$B$19,MATCH($H154,Categories!$A$5:$A$19,0)),"UNMAPPED"))</f>
        <v/>
      </c>
      <c r="J154" s="9"/>
      <c r="K154" s="9"/>
      <c r="L154" s="9"/>
      <c r="M154" s="9"/>
      <c r="N154" s="9"/>
    </row>
    <row r="155" customFormat="false" ht="15" hidden="false" customHeight="false" outlineLevel="0" collapsed="false">
      <c r="A155" s="14"/>
      <c r="B155" s="9"/>
      <c r="C155" s="9"/>
      <c r="D155" s="15"/>
      <c r="E155" s="9"/>
      <c r="F155" s="9"/>
      <c r="G155" s="16" t="str">
        <f aca="false">IF($D155="","",$D155*IF($F155="",1,$F155))</f>
        <v/>
      </c>
      <c r="H155" s="9"/>
      <c r="I155" s="10" t="str">
        <f aca="false">IF($H155="","",IFERROR(INDEX(Categories!$B$5:$B$19,MATCH($H155,Categories!$A$5:$A$19,0)),"UNMAPPED"))</f>
        <v/>
      </c>
      <c r="J155" s="9"/>
      <c r="K155" s="9"/>
      <c r="L155" s="9"/>
      <c r="M155" s="9"/>
      <c r="N155" s="9"/>
    </row>
    <row r="156" customFormat="false" ht="15" hidden="false" customHeight="false" outlineLevel="0" collapsed="false">
      <c r="A156" s="14"/>
      <c r="B156" s="9"/>
      <c r="C156" s="9"/>
      <c r="D156" s="15"/>
      <c r="E156" s="9"/>
      <c r="F156" s="9"/>
      <c r="G156" s="16" t="str">
        <f aca="false">IF($D156="","",$D156*IF($F156="",1,$F156))</f>
        <v/>
      </c>
      <c r="H156" s="9"/>
      <c r="I156" s="10" t="str">
        <f aca="false">IF($H156="","",IFERROR(INDEX(Categories!$B$5:$B$19,MATCH($H156,Categories!$A$5:$A$19,0)),"UNMAPPED"))</f>
        <v/>
      </c>
      <c r="J156" s="9"/>
      <c r="K156" s="9"/>
      <c r="L156" s="9"/>
      <c r="M156" s="9"/>
      <c r="N156" s="9"/>
    </row>
    <row r="157" customFormat="false" ht="15" hidden="false" customHeight="false" outlineLevel="0" collapsed="false">
      <c r="A157" s="14"/>
      <c r="B157" s="9"/>
      <c r="C157" s="9"/>
      <c r="D157" s="15"/>
      <c r="E157" s="9"/>
      <c r="F157" s="9"/>
      <c r="G157" s="16" t="str">
        <f aca="false">IF($D157="","",$D157*IF($F157="",1,$F157))</f>
        <v/>
      </c>
      <c r="H157" s="9"/>
      <c r="I157" s="10" t="str">
        <f aca="false">IF($H157="","",IFERROR(INDEX(Categories!$B$5:$B$19,MATCH($H157,Categories!$A$5:$A$19,0)),"UNMAPPED"))</f>
        <v/>
      </c>
      <c r="J157" s="9"/>
      <c r="K157" s="9"/>
      <c r="L157" s="9"/>
      <c r="M157" s="9"/>
      <c r="N157" s="9"/>
    </row>
    <row r="158" customFormat="false" ht="15" hidden="false" customHeight="false" outlineLevel="0" collapsed="false">
      <c r="A158" s="14"/>
      <c r="B158" s="9"/>
      <c r="C158" s="9"/>
      <c r="D158" s="15"/>
      <c r="E158" s="9"/>
      <c r="F158" s="9"/>
      <c r="G158" s="16" t="str">
        <f aca="false">IF($D158="","",$D158*IF($F158="",1,$F158))</f>
        <v/>
      </c>
      <c r="H158" s="9"/>
      <c r="I158" s="10" t="str">
        <f aca="false">IF($H158="","",IFERROR(INDEX(Categories!$B$5:$B$19,MATCH($H158,Categories!$A$5:$A$19,0)),"UNMAPPED"))</f>
        <v/>
      </c>
      <c r="J158" s="9"/>
      <c r="K158" s="9"/>
      <c r="L158" s="9"/>
      <c r="M158" s="9"/>
      <c r="N158" s="9"/>
    </row>
    <row r="159" customFormat="false" ht="15" hidden="false" customHeight="false" outlineLevel="0" collapsed="false">
      <c r="A159" s="14"/>
      <c r="B159" s="9"/>
      <c r="C159" s="9"/>
      <c r="D159" s="15"/>
      <c r="E159" s="9"/>
      <c r="F159" s="9"/>
      <c r="G159" s="16" t="str">
        <f aca="false">IF($D159="","",$D159*IF($F159="",1,$F159))</f>
        <v/>
      </c>
      <c r="H159" s="9"/>
      <c r="I159" s="10" t="str">
        <f aca="false">IF($H159="","",IFERROR(INDEX(Categories!$B$5:$B$19,MATCH($H159,Categories!$A$5:$A$19,0)),"UNMAPPED"))</f>
        <v/>
      </c>
      <c r="J159" s="9"/>
      <c r="K159" s="9"/>
      <c r="L159" s="9"/>
      <c r="M159" s="9"/>
      <c r="N159" s="9"/>
    </row>
    <row r="160" customFormat="false" ht="15" hidden="false" customHeight="false" outlineLevel="0" collapsed="false">
      <c r="A160" s="14"/>
      <c r="B160" s="9"/>
      <c r="C160" s="9"/>
      <c r="D160" s="15"/>
      <c r="E160" s="9"/>
      <c r="F160" s="9"/>
      <c r="G160" s="16" t="str">
        <f aca="false">IF($D160="","",$D160*IF($F160="",1,$F160))</f>
        <v/>
      </c>
      <c r="H160" s="9"/>
      <c r="I160" s="10" t="str">
        <f aca="false">IF($H160="","",IFERROR(INDEX(Categories!$B$5:$B$19,MATCH($H160,Categories!$A$5:$A$19,0)),"UNMAPPED"))</f>
        <v/>
      </c>
      <c r="J160" s="9"/>
      <c r="K160" s="9"/>
      <c r="L160" s="9"/>
      <c r="M160" s="9"/>
      <c r="N160" s="9"/>
    </row>
    <row r="161" customFormat="false" ht="15" hidden="false" customHeight="false" outlineLevel="0" collapsed="false">
      <c r="A161" s="14"/>
      <c r="B161" s="9"/>
      <c r="C161" s="9"/>
      <c r="D161" s="15"/>
      <c r="E161" s="9"/>
      <c r="F161" s="9"/>
      <c r="G161" s="16" t="str">
        <f aca="false">IF($D161="","",$D161*IF($F161="",1,$F161))</f>
        <v/>
      </c>
      <c r="H161" s="9"/>
      <c r="I161" s="10" t="str">
        <f aca="false">IF($H161="","",IFERROR(INDEX(Categories!$B$5:$B$19,MATCH($H161,Categories!$A$5:$A$19,0)),"UNMAPPED"))</f>
        <v/>
      </c>
      <c r="J161" s="9"/>
      <c r="K161" s="9"/>
      <c r="L161" s="9"/>
      <c r="M161" s="9"/>
      <c r="N161" s="9"/>
    </row>
    <row r="162" customFormat="false" ht="15" hidden="false" customHeight="false" outlineLevel="0" collapsed="false">
      <c r="A162" s="14"/>
      <c r="B162" s="9"/>
      <c r="C162" s="9"/>
      <c r="D162" s="15"/>
      <c r="E162" s="9"/>
      <c r="F162" s="9"/>
      <c r="G162" s="16" t="str">
        <f aca="false">IF($D162="","",$D162*IF($F162="",1,$F162))</f>
        <v/>
      </c>
      <c r="H162" s="9"/>
      <c r="I162" s="10" t="str">
        <f aca="false">IF($H162="","",IFERROR(INDEX(Categories!$B$5:$B$19,MATCH($H162,Categories!$A$5:$A$19,0)),"UNMAPPED"))</f>
        <v/>
      </c>
      <c r="J162" s="9"/>
      <c r="K162" s="9"/>
      <c r="L162" s="9"/>
      <c r="M162" s="9"/>
      <c r="N162" s="9"/>
    </row>
    <row r="163" customFormat="false" ht="15" hidden="false" customHeight="false" outlineLevel="0" collapsed="false">
      <c r="A163" s="14"/>
      <c r="B163" s="9"/>
      <c r="C163" s="9"/>
      <c r="D163" s="15"/>
      <c r="E163" s="9"/>
      <c r="F163" s="9"/>
      <c r="G163" s="16" t="str">
        <f aca="false">IF($D163="","",$D163*IF($F163="",1,$F163))</f>
        <v/>
      </c>
      <c r="H163" s="9"/>
      <c r="I163" s="10" t="str">
        <f aca="false">IF($H163="","",IFERROR(INDEX(Categories!$B$5:$B$19,MATCH($H163,Categories!$A$5:$A$19,0)),"UNMAPPED"))</f>
        <v/>
      </c>
      <c r="J163" s="9"/>
      <c r="K163" s="9"/>
      <c r="L163" s="9"/>
      <c r="M163" s="9"/>
      <c r="N163" s="9"/>
    </row>
    <row r="164" customFormat="false" ht="15" hidden="false" customHeight="false" outlineLevel="0" collapsed="false">
      <c r="A164" s="14"/>
      <c r="B164" s="9"/>
      <c r="C164" s="9"/>
      <c r="D164" s="15"/>
      <c r="E164" s="9"/>
      <c r="F164" s="9"/>
      <c r="G164" s="16" t="str">
        <f aca="false">IF($D164="","",$D164*IF($F164="",1,$F164))</f>
        <v/>
      </c>
      <c r="H164" s="9"/>
      <c r="I164" s="10" t="str">
        <f aca="false">IF($H164="","",IFERROR(INDEX(Categories!$B$5:$B$19,MATCH($H164,Categories!$A$5:$A$19,0)),"UNMAPPED"))</f>
        <v/>
      </c>
      <c r="J164" s="9"/>
      <c r="K164" s="9"/>
      <c r="L164" s="9"/>
      <c r="M164" s="9"/>
      <c r="N164" s="9"/>
    </row>
    <row r="165" customFormat="false" ht="15" hidden="false" customHeight="false" outlineLevel="0" collapsed="false">
      <c r="A165" s="14"/>
      <c r="B165" s="9"/>
      <c r="C165" s="9"/>
      <c r="D165" s="15"/>
      <c r="E165" s="9"/>
      <c r="F165" s="9"/>
      <c r="G165" s="16" t="str">
        <f aca="false">IF($D165="","",$D165*IF($F165="",1,$F165))</f>
        <v/>
      </c>
      <c r="H165" s="9"/>
      <c r="I165" s="10" t="str">
        <f aca="false">IF($H165="","",IFERROR(INDEX(Categories!$B$5:$B$19,MATCH($H165,Categories!$A$5:$A$19,0)),"UNMAPPED"))</f>
        <v/>
      </c>
      <c r="J165" s="9"/>
      <c r="K165" s="9"/>
      <c r="L165" s="9"/>
      <c r="M165" s="9"/>
      <c r="N165" s="9"/>
    </row>
    <row r="166" customFormat="false" ht="15" hidden="false" customHeight="false" outlineLevel="0" collapsed="false">
      <c r="A166" s="14"/>
      <c r="B166" s="9"/>
      <c r="C166" s="9"/>
      <c r="D166" s="15"/>
      <c r="E166" s="9"/>
      <c r="F166" s="9"/>
      <c r="G166" s="16" t="str">
        <f aca="false">IF($D166="","",$D166*IF($F166="",1,$F166))</f>
        <v/>
      </c>
      <c r="H166" s="9"/>
      <c r="I166" s="10" t="str">
        <f aca="false">IF($H166="","",IFERROR(INDEX(Categories!$B$5:$B$19,MATCH($H166,Categories!$A$5:$A$19,0)),"UNMAPPED"))</f>
        <v/>
      </c>
      <c r="J166" s="9"/>
      <c r="K166" s="9"/>
      <c r="L166" s="9"/>
      <c r="M166" s="9"/>
      <c r="N166" s="9"/>
    </row>
    <row r="167" customFormat="false" ht="15" hidden="false" customHeight="false" outlineLevel="0" collapsed="false">
      <c r="A167" s="14"/>
      <c r="B167" s="9"/>
      <c r="C167" s="9"/>
      <c r="D167" s="15"/>
      <c r="E167" s="9"/>
      <c r="F167" s="9"/>
      <c r="G167" s="16" t="str">
        <f aca="false">IF($D167="","",$D167*IF($F167="",1,$F167))</f>
        <v/>
      </c>
      <c r="H167" s="9"/>
      <c r="I167" s="10" t="str">
        <f aca="false">IF($H167="","",IFERROR(INDEX(Categories!$B$5:$B$19,MATCH($H167,Categories!$A$5:$A$19,0)),"UNMAPPED"))</f>
        <v/>
      </c>
      <c r="J167" s="9"/>
      <c r="K167" s="9"/>
      <c r="L167" s="9"/>
      <c r="M167" s="9"/>
      <c r="N167" s="9"/>
    </row>
    <row r="168" customFormat="false" ht="15" hidden="false" customHeight="false" outlineLevel="0" collapsed="false">
      <c r="A168" s="14"/>
      <c r="B168" s="9"/>
      <c r="C168" s="9"/>
      <c r="D168" s="15"/>
      <c r="E168" s="9"/>
      <c r="F168" s="9"/>
      <c r="G168" s="16" t="str">
        <f aca="false">IF($D168="","",$D168*IF($F168="",1,$F168))</f>
        <v/>
      </c>
      <c r="H168" s="9"/>
      <c r="I168" s="10" t="str">
        <f aca="false">IF($H168="","",IFERROR(INDEX(Categories!$B$5:$B$19,MATCH($H168,Categories!$A$5:$A$19,0)),"UNMAPPED"))</f>
        <v/>
      </c>
      <c r="J168" s="9"/>
      <c r="K168" s="9"/>
      <c r="L168" s="9"/>
      <c r="M168" s="9"/>
      <c r="N168" s="9"/>
    </row>
    <row r="169" customFormat="false" ht="15" hidden="false" customHeight="false" outlineLevel="0" collapsed="false">
      <c r="A169" s="14"/>
      <c r="B169" s="9"/>
      <c r="C169" s="9"/>
      <c r="D169" s="15"/>
      <c r="E169" s="9"/>
      <c r="F169" s="9"/>
      <c r="G169" s="16" t="str">
        <f aca="false">IF($D169="","",$D169*IF($F169="",1,$F169))</f>
        <v/>
      </c>
      <c r="H169" s="9"/>
      <c r="I169" s="10" t="str">
        <f aca="false">IF($H169="","",IFERROR(INDEX(Categories!$B$5:$B$19,MATCH($H169,Categories!$A$5:$A$19,0)),"UNMAPPED"))</f>
        <v/>
      </c>
      <c r="J169" s="9"/>
      <c r="K169" s="9"/>
      <c r="L169" s="9"/>
      <c r="M169" s="9"/>
      <c r="N169" s="9"/>
    </row>
    <row r="170" customFormat="false" ht="15" hidden="false" customHeight="false" outlineLevel="0" collapsed="false">
      <c r="A170" s="14"/>
      <c r="B170" s="9"/>
      <c r="C170" s="9"/>
      <c r="D170" s="15"/>
      <c r="E170" s="9"/>
      <c r="F170" s="9"/>
      <c r="G170" s="16" t="str">
        <f aca="false">IF($D170="","",$D170*IF($F170="",1,$F170))</f>
        <v/>
      </c>
      <c r="H170" s="9"/>
      <c r="I170" s="10" t="str">
        <f aca="false">IF($H170="","",IFERROR(INDEX(Categories!$B$5:$B$19,MATCH($H170,Categories!$A$5:$A$19,0)),"UNMAPPED"))</f>
        <v/>
      </c>
      <c r="J170" s="9"/>
      <c r="K170" s="9"/>
      <c r="L170" s="9"/>
      <c r="M170" s="9"/>
      <c r="N170" s="9"/>
    </row>
    <row r="171" customFormat="false" ht="15" hidden="false" customHeight="false" outlineLevel="0" collapsed="false">
      <c r="A171" s="14"/>
      <c r="B171" s="9"/>
      <c r="C171" s="9"/>
      <c r="D171" s="15"/>
      <c r="E171" s="9"/>
      <c r="F171" s="9"/>
      <c r="G171" s="16" t="str">
        <f aca="false">IF($D171="","",$D171*IF($F171="",1,$F171))</f>
        <v/>
      </c>
      <c r="H171" s="9"/>
      <c r="I171" s="10" t="str">
        <f aca="false">IF($H171="","",IFERROR(INDEX(Categories!$B$5:$B$19,MATCH($H171,Categories!$A$5:$A$19,0)),"UNMAPPED"))</f>
        <v/>
      </c>
      <c r="J171" s="9"/>
      <c r="K171" s="9"/>
      <c r="L171" s="9"/>
      <c r="M171" s="9"/>
      <c r="N171" s="9"/>
    </row>
    <row r="172" customFormat="false" ht="15" hidden="false" customHeight="false" outlineLevel="0" collapsed="false">
      <c r="A172" s="14"/>
      <c r="B172" s="9"/>
      <c r="C172" s="9"/>
      <c r="D172" s="15"/>
      <c r="E172" s="9"/>
      <c r="F172" s="9"/>
      <c r="G172" s="16" t="str">
        <f aca="false">IF($D172="","",$D172*IF($F172="",1,$F172))</f>
        <v/>
      </c>
      <c r="H172" s="9"/>
      <c r="I172" s="10" t="str">
        <f aca="false">IF($H172="","",IFERROR(INDEX(Categories!$B$5:$B$19,MATCH($H172,Categories!$A$5:$A$19,0)),"UNMAPPED"))</f>
        <v/>
      </c>
      <c r="J172" s="9"/>
      <c r="K172" s="9"/>
      <c r="L172" s="9"/>
      <c r="M172" s="9"/>
      <c r="N172" s="9"/>
    </row>
    <row r="173" customFormat="false" ht="15" hidden="false" customHeight="false" outlineLevel="0" collapsed="false">
      <c r="A173" s="14"/>
      <c r="B173" s="9"/>
      <c r="C173" s="9"/>
      <c r="D173" s="15"/>
      <c r="E173" s="9"/>
      <c r="F173" s="9"/>
      <c r="G173" s="16" t="str">
        <f aca="false">IF($D173="","",$D173*IF($F173="",1,$F173))</f>
        <v/>
      </c>
      <c r="H173" s="9"/>
      <c r="I173" s="10" t="str">
        <f aca="false">IF($H173="","",IFERROR(INDEX(Categories!$B$5:$B$19,MATCH($H173,Categories!$A$5:$A$19,0)),"UNMAPPED"))</f>
        <v/>
      </c>
      <c r="J173" s="9"/>
      <c r="K173" s="9"/>
      <c r="L173" s="9"/>
      <c r="M173" s="9"/>
      <c r="N173" s="9"/>
    </row>
    <row r="174" customFormat="false" ht="15" hidden="false" customHeight="false" outlineLevel="0" collapsed="false">
      <c r="A174" s="14"/>
      <c r="B174" s="9"/>
      <c r="C174" s="9"/>
      <c r="D174" s="15"/>
      <c r="E174" s="9"/>
      <c r="F174" s="9"/>
      <c r="G174" s="16" t="str">
        <f aca="false">IF($D174="","",$D174*IF($F174="",1,$F174))</f>
        <v/>
      </c>
      <c r="H174" s="9"/>
      <c r="I174" s="10" t="str">
        <f aca="false">IF($H174="","",IFERROR(INDEX(Categories!$B$5:$B$19,MATCH($H174,Categories!$A$5:$A$19,0)),"UNMAPPED"))</f>
        <v/>
      </c>
      <c r="J174" s="9"/>
      <c r="K174" s="9"/>
      <c r="L174" s="9"/>
      <c r="M174" s="9"/>
      <c r="N174" s="9"/>
    </row>
    <row r="175" customFormat="false" ht="15" hidden="false" customHeight="false" outlineLevel="0" collapsed="false">
      <c r="A175" s="14"/>
      <c r="B175" s="9"/>
      <c r="C175" s="9"/>
      <c r="D175" s="15"/>
      <c r="E175" s="9"/>
      <c r="F175" s="9"/>
      <c r="G175" s="16" t="str">
        <f aca="false">IF($D175="","",$D175*IF($F175="",1,$F175))</f>
        <v/>
      </c>
      <c r="H175" s="9"/>
      <c r="I175" s="10" t="str">
        <f aca="false">IF($H175="","",IFERROR(INDEX(Categories!$B$5:$B$19,MATCH($H175,Categories!$A$5:$A$19,0)),"UNMAPPED"))</f>
        <v/>
      </c>
      <c r="J175" s="9"/>
      <c r="K175" s="9"/>
      <c r="L175" s="9"/>
      <c r="M175" s="9"/>
      <c r="N175" s="9"/>
    </row>
    <row r="176" customFormat="false" ht="15" hidden="false" customHeight="false" outlineLevel="0" collapsed="false">
      <c r="A176" s="14"/>
      <c r="B176" s="9"/>
      <c r="C176" s="9"/>
      <c r="D176" s="15"/>
      <c r="E176" s="9"/>
      <c r="F176" s="9"/>
      <c r="G176" s="16" t="str">
        <f aca="false">IF($D176="","",$D176*IF($F176="",1,$F176))</f>
        <v/>
      </c>
      <c r="H176" s="9"/>
      <c r="I176" s="10" t="str">
        <f aca="false">IF($H176="","",IFERROR(INDEX(Categories!$B$5:$B$19,MATCH($H176,Categories!$A$5:$A$19,0)),"UNMAPPED"))</f>
        <v/>
      </c>
      <c r="J176" s="9"/>
      <c r="K176" s="9"/>
      <c r="L176" s="9"/>
      <c r="M176" s="9"/>
      <c r="N176" s="9"/>
    </row>
    <row r="177" customFormat="false" ht="15" hidden="false" customHeight="false" outlineLevel="0" collapsed="false">
      <c r="A177" s="14"/>
      <c r="B177" s="9"/>
      <c r="C177" s="9"/>
      <c r="D177" s="15"/>
      <c r="E177" s="9"/>
      <c r="F177" s="9"/>
      <c r="G177" s="16" t="str">
        <f aca="false">IF($D177="","",$D177*IF($F177="",1,$F177))</f>
        <v/>
      </c>
      <c r="H177" s="9"/>
      <c r="I177" s="10" t="str">
        <f aca="false">IF($H177="","",IFERROR(INDEX(Categories!$B$5:$B$19,MATCH($H177,Categories!$A$5:$A$19,0)),"UNMAPPED"))</f>
        <v/>
      </c>
      <c r="J177" s="9"/>
      <c r="K177" s="9"/>
      <c r="L177" s="9"/>
      <c r="M177" s="9"/>
      <c r="N177" s="9"/>
    </row>
    <row r="178" customFormat="false" ht="15" hidden="false" customHeight="false" outlineLevel="0" collapsed="false">
      <c r="A178" s="14"/>
      <c r="B178" s="9"/>
      <c r="C178" s="9"/>
      <c r="D178" s="15"/>
      <c r="E178" s="9"/>
      <c r="F178" s="9"/>
      <c r="G178" s="16" t="str">
        <f aca="false">IF($D178="","",$D178*IF($F178="",1,$F178))</f>
        <v/>
      </c>
      <c r="H178" s="9"/>
      <c r="I178" s="10" t="str">
        <f aca="false">IF($H178="","",IFERROR(INDEX(Categories!$B$5:$B$19,MATCH($H178,Categories!$A$5:$A$19,0)),"UNMAPPED"))</f>
        <v/>
      </c>
      <c r="J178" s="9"/>
      <c r="K178" s="9"/>
      <c r="L178" s="9"/>
      <c r="M178" s="9"/>
      <c r="N178" s="9"/>
    </row>
    <row r="179" customFormat="false" ht="15" hidden="false" customHeight="false" outlineLevel="0" collapsed="false">
      <c r="A179" s="14"/>
      <c r="B179" s="9"/>
      <c r="C179" s="9"/>
      <c r="D179" s="15"/>
      <c r="E179" s="9"/>
      <c r="F179" s="9"/>
      <c r="G179" s="16" t="str">
        <f aca="false">IF($D179="","",$D179*IF($F179="",1,$F179))</f>
        <v/>
      </c>
      <c r="H179" s="9"/>
      <c r="I179" s="10" t="str">
        <f aca="false">IF($H179="","",IFERROR(INDEX(Categories!$B$5:$B$19,MATCH($H179,Categories!$A$5:$A$19,0)),"UNMAPPED"))</f>
        <v/>
      </c>
      <c r="J179" s="9"/>
      <c r="K179" s="9"/>
      <c r="L179" s="9"/>
      <c r="M179" s="9"/>
      <c r="N179" s="9"/>
    </row>
    <row r="180" customFormat="false" ht="15" hidden="false" customHeight="false" outlineLevel="0" collapsed="false">
      <c r="A180" s="14"/>
      <c r="B180" s="9"/>
      <c r="C180" s="9"/>
      <c r="D180" s="15"/>
      <c r="E180" s="9"/>
      <c r="F180" s="9"/>
      <c r="G180" s="16" t="str">
        <f aca="false">IF($D180="","",$D180*IF($F180="",1,$F180))</f>
        <v/>
      </c>
      <c r="H180" s="9"/>
      <c r="I180" s="10" t="str">
        <f aca="false">IF($H180="","",IFERROR(INDEX(Categories!$B$5:$B$19,MATCH($H180,Categories!$A$5:$A$19,0)),"UNMAPPED"))</f>
        <v/>
      </c>
      <c r="J180" s="9"/>
      <c r="K180" s="9"/>
      <c r="L180" s="9"/>
      <c r="M180" s="9"/>
      <c r="N180" s="9"/>
    </row>
    <row r="181" customFormat="false" ht="15" hidden="false" customHeight="false" outlineLevel="0" collapsed="false">
      <c r="A181" s="14"/>
      <c r="B181" s="9"/>
      <c r="C181" s="9"/>
      <c r="D181" s="15"/>
      <c r="E181" s="9"/>
      <c r="F181" s="9"/>
      <c r="G181" s="16" t="str">
        <f aca="false">IF($D181="","",$D181*IF($F181="",1,$F181))</f>
        <v/>
      </c>
      <c r="H181" s="9"/>
      <c r="I181" s="10" t="str">
        <f aca="false">IF($H181="","",IFERROR(INDEX(Categories!$B$5:$B$19,MATCH($H181,Categories!$A$5:$A$19,0)),"UNMAPPED"))</f>
        <v/>
      </c>
      <c r="J181" s="9"/>
      <c r="K181" s="9"/>
      <c r="L181" s="9"/>
      <c r="M181" s="9"/>
      <c r="N181" s="9"/>
    </row>
    <row r="182" customFormat="false" ht="15" hidden="false" customHeight="false" outlineLevel="0" collapsed="false">
      <c r="A182" s="14"/>
      <c r="B182" s="9"/>
      <c r="C182" s="9"/>
      <c r="D182" s="15"/>
      <c r="E182" s="9"/>
      <c r="F182" s="9"/>
      <c r="G182" s="16" t="str">
        <f aca="false">IF($D182="","",$D182*IF($F182="",1,$F182))</f>
        <v/>
      </c>
      <c r="H182" s="9"/>
      <c r="I182" s="10" t="str">
        <f aca="false">IF($H182="","",IFERROR(INDEX(Categories!$B$5:$B$19,MATCH($H182,Categories!$A$5:$A$19,0)),"UNMAPPED"))</f>
        <v/>
      </c>
      <c r="J182" s="9"/>
      <c r="K182" s="9"/>
      <c r="L182" s="9"/>
      <c r="M182" s="9"/>
      <c r="N182" s="9"/>
    </row>
    <row r="183" customFormat="false" ht="15" hidden="false" customHeight="false" outlineLevel="0" collapsed="false">
      <c r="A183" s="14"/>
      <c r="B183" s="9"/>
      <c r="C183" s="9"/>
      <c r="D183" s="15"/>
      <c r="E183" s="9"/>
      <c r="F183" s="9"/>
      <c r="G183" s="16" t="str">
        <f aca="false">IF($D183="","",$D183*IF($F183="",1,$F183))</f>
        <v/>
      </c>
      <c r="H183" s="9"/>
      <c r="I183" s="10" t="str">
        <f aca="false">IF($H183="","",IFERROR(INDEX(Categories!$B$5:$B$19,MATCH($H183,Categories!$A$5:$A$19,0)),"UNMAPPED"))</f>
        <v/>
      </c>
      <c r="J183" s="9"/>
      <c r="K183" s="9"/>
      <c r="L183" s="9"/>
      <c r="M183" s="9"/>
      <c r="N183" s="9"/>
    </row>
    <row r="184" customFormat="false" ht="15" hidden="false" customHeight="false" outlineLevel="0" collapsed="false">
      <c r="A184" s="14"/>
      <c r="B184" s="9"/>
      <c r="C184" s="9"/>
      <c r="D184" s="15"/>
      <c r="E184" s="9"/>
      <c r="F184" s="9"/>
      <c r="G184" s="16" t="str">
        <f aca="false">IF($D184="","",$D184*IF($F184="",1,$F184))</f>
        <v/>
      </c>
      <c r="H184" s="9"/>
      <c r="I184" s="10" t="str">
        <f aca="false">IF($H184="","",IFERROR(INDEX(Categories!$B$5:$B$19,MATCH($H184,Categories!$A$5:$A$19,0)),"UNMAPPED"))</f>
        <v/>
      </c>
      <c r="J184" s="9"/>
      <c r="K184" s="9"/>
      <c r="L184" s="9"/>
      <c r="M184" s="9"/>
      <c r="N184" s="9"/>
    </row>
    <row r="185" customFormat="false" ht="15" hidden="false" customHeight="false" outlineLevel="0" collapsed="false">
      <c r="A185" s="14"/>
      <c r="B185" s="9"/>
      <c r="C185" s="9"/>
      <c r="D185" s="15"/>
      <c r="E185" s="9"/>
      <c r="F185" s="9"/>
      <c r="G185" s="16" t="str">
        <f aca="false">IF($D185="","",$D185*IF($F185="",1,$F185))</f>
        <v/>
      </c>
      <c r="H185" s="9"/>
      <c r="I185" s="10" t="str">
        <f aca="false">IF($H185="","",IFERROR(INDEX(Categories!$B$5:$B$19,MATCH($H185,Categories!$A$5:$A$19,0)),"UNMAPPED"))</f>
        <v/>
      </c>
      <c r="J185" s="9"/>
      <c r="K185" s="9"/>
      <c r="L185" s="9"/>
      <c r="M185" s="9"/>
      <c r="N185" s="9"/>
    </row>
    <row r="186" customFormat="false" ht="15" hidden="false" customHeight="false" outlineLevel="0" collapsed="false">
      <c r="A186" s="14"/>
      <c r="B186" s="9"/>
      <c r="C186" s="9"/>
      <c r="D186" s="15"/>
      <c r="E186" s="9"/>
      <c r="F186" s="9"/>
      <c r="G186" s="16" t="str">
        <f aca="false">IF($D186="","",$D186*IF($F186="",1,$F186))</f>
        <v/>
      </c>
      <c r="H186" s="9"/>
      <c r="I186" s="10" t="str">
        <f aca="false">IF($H186="","",IFERROR(INDEX(Categories!$B$5:$B$19,MATCH($H186,Categories!$A$5:$A$19,0)),"UNMAPPED"))</f>
        <v/>
      </c>
      <c r="J186" s="9"/>
      <c r="K186" s="9"/>
      <c r="L186" s="9"/>
      <c r="M186" s="9"/>
      <c r="N186" s="9"/>
    </row>
    <row r="187" customFormat="false" ht="15" hidden="false" customHeight="false" outlineLevel="0" collapsed="false">
      <c r="A187" s="14"/>
      <c r="B187" s="9"/>
      <c r="C187" s="9"/>
      <c r="D187" s="15"/>
      <c r="E187" s="9"/>
      <c r="F187" s="9"/>
      <c r="G187" s="16" t="str">
        <f aca="false">IF($D187="","",$D187*IF($F187="",1,$F187))</f>
        <v/>
      </c>
      <c r="H187" s="9"/>
      <c r="I187" s="10" t="str">
        <f aca="false">IF($H187="","",IFERROR(INDEX(Categories!$B$5:$B$19,MATCH($H187,Categories!$A$5:$A$19,0)),"UNMAPPED"))</f>
        <v/>
      </c>
      <c r="J187" s="9"/>
      <c r="K187" s="9"/>
      <c r="L187" s="9"/>
      <c r="M187" s="9"/>
      <c r="N187" s="9"/>
    </row>
    <row r="188" customFormat="false" ht="15" hidden="false" customHeight="false" outlineLevel="0" collapsed="false">
      <c r="A188" s="14"/>
      <c r="B188" s="9"/>
      <c r="C188" s="9"/>
      <c r="D188" s="15"/>
      <c r="E188" s="9"/>
      <c r="F188" s="9"/>
      <c r="G188" s="16" t="str">
        <f aca="false">IF($D188="","",$D188*IF($F188="",1,$F188))</f>
        <v/>
      </c>
      <c r="H188" s="9"/>
      <c r="I188" s="10" t="str">
        <f aca="false">IF($H188="","",IFERROR(INDEX(Categories!$B$5:$B$19,MATCH($H188,Categories!$A$5:$A$19,0)),"UNMAPPED"))</f>
        <v/>
      </c>
      <c r="J188" s="9"/>
      <c r="K188" s="9"/>
      <c r="L188" s="9"/>
      <c r="M188" s="9"/>
      <c r="N188" s="9"/>
    </row>
    <row r="189" customFormat="false" ht="15" hidden="false" customHeight="false" outlineLevel="0" collapsed="false">
      <c r="A189" s="14"/>
      <c r="B189" s="9"/>
      <c r="C189" s="9"/>
      <c r="D189" s="15"/>
      <c r="E189" s="9"/>
      <c r="F189" s="9"/>
      <c r="G189" s="16" t="str">
        <f aca="false">IF($D189="","",$D189*IF($F189="",1,$F189))</f>
        <v/>
      </c>
      <c r="H189" s="9"/>
      <c r="I189" s="10" t="str">
        <f aca="false">IF($H189="","",IFERROR(INDEX(Categories!$B$5:$B$19,MATCH($H189,Categories!$A$5:$A$19,0)),"UNMAPPED"))</f>
        <v/>
      </c>
      <c r="J189" s="9"/>
      <c r="K189" s="9"/>
      <c r="L189" s="9"/>
      <c r="M189" s="9"/>
      <c r="N189" s="9"/>
    </row>
    <row r="190" customFormat="false" ht="15" hidden="false" customHeight="false" outlineLevel="0" collapsed="false">
      <c r="A190" s="14"/>
      <c r="B190" s="9"/>
      <c r="C190" s="9"/>
      <c r="D190" s="15"/>
      <c r="E190" s="9"/>
      <c r="F190" s="9"/>
      <c r="G190" s="16" t="str">
        <f aca="false">IF($D190="","",$D190*IF($F190="",1,$F190))</f>
        <v/>
      </c>
      <c r="H190" s="9"/>
      <c r="I190" s="10" t="str">
        <f aca="false">IF($H190="","",IFERROR(INDEX(Categories!$B$5:$B$19,MATCH($H190,Categories!$A$5:$A$19,0)),"UNMAPPED"))</f>
        <v/>
      </c>
      <c r="J190" s="9"/>
      <c r="K190" s="9"/>
      <c r="L190" s="9"/>
      <c r="M190" s="9"/>
      <c r="N190" s="9"/>
    </row>
    <row r="191" customFormat="false" ht="15" hidden="false" customHeight="false" outlineLevel="0" collapsed="false">
      <c r="A191" s="14"/>
      <c r="B191" s="9"/>
      <c r="C191" s="9"/>
      <c r="D191" s="15"/>
      <c r="E191" s="9"/>
      <c r="F191" s="9"/>
      <c r="G191" s="16" t="str">
        <f aca="false">IF($D191="","",$D191*IF($F191="",1,$F191))</f>
        <v/>
      </c>
      <c r="H191" s="9"/>
      <c r="I191" s="10" t="str">
        <f aca="false">IF($H191="","",IFERROR(INDEX(Categories!$B$5:$B$19,MATCH($H191,Categories!$A$5:$A$19,0)),"UNMAPPED"))</f>
        <v/>
      </c>
      <c r="J191" s="9"/>
      <c r="K191" s="9"/>
      <c r="L191" s="9"/>
      <c r="M191" s="9"/>
      <c r="N191" s="9"/>
    </row>
    <row r="192" customFormat="false" ht="15" hidden="false" customHeight="false" outlineLevel="0" collapsed="false">
      <c r="A192" s="14"/>
      <c r="B192" s="9"/>
      <c r="C192" s="9"/>
      <c r="D192" s="15"/>
      <c r="E192" s="9"/>
      <c r="F192" s="9"/>
      <c r="G192" s="16" t="str">
        <f aca="false">IF($D192="","",$D192*IF($F192="",1,$F192))</f>
        <v/>
      </c>
      <c r="H192" s="9"/>
      <c r="I192" s="10" t="str">
        <f aca="false">IF($H192="","",IFERROR(INDEX(Categories!$B$5:$B$19,MATCH($H192,Categories!$A$5:$A$19,0)),"UNMAPPED"))</f>
        <v/>
      </c>
      <c r="J192" s="9"/>
      <c r="K192" s="9"/>
      <c r="L192" s="9"/>
      <c r="M192" s="9"/>
      <c r="N192" s="9"/>
    </row>
    <row r="193" customFormat="false" ht="15" hidden="false" customHeight="false" outlineLevel="0" collapsed="false">
      <c r="A193" s="14"/>
      <c r="B193" s="9"/>
      <c r="C193" s="9"/>
      <c r="D193" s="15"/>
      <c r="E193" s="9"/>
      <c r="F193" s="9"/>
      <c r="G193" s="16" t="str">
        <f aca="false">IF($D193="","",$D193*IF($F193="",1,$F193))</f>
        <v/>
      </c>
      <c r="H193" s="9"/>
      <c r="I193" s="10" t="str">
        <f aca="false">IF($H193="","",IFERROR(INDEX(Categories!$B$5:$B$19,MATCH($H193,Categories!$A$5:$A$19,0)),"UNMAPPED"))</f>
        <v/>
      </c>
      <c r="J193" s="9"/>
      <c r="K193" s="9"/>
      <c r="L193" s="9"/>
      <c r="M193" s="9"/>
      <c r="N193" s="9"/>
    </row>
    <row r="194" customFormat="false" ht="15" hidden="false" customHeight="false" outlineLevel="0" collapsed="false">
      <c r="A194" s="14"/>
      <c r="B194" s="9"/>
      <c r="C194" s="9"/>
      <c r="D194" s="15"/>
      <c r="E194" s="9"/>
      <c r="F194" s="9"/>
      <c r="G194" s="16" t="str">
        <f aca="false">IF($D194="","",$D194*IF($F194="",1,$F194))</f>
        <v/>
      </c>
      <c r="H194" s="9"/>
      <c r="I194" s="10" t="str">
        <f aca="false">IF($H194="","",IFERROR(INDEX(Categories!$B$5:$B$19,MATCH($H194,Categories!$A$5:$A$19,0)),"UNMAPPED"))</f>
        <v/>
      </c>
      <c r="J194" s="9"/>
      <c r="K194" s="9"/>
      <c r="L194" s="9"/>
      <c r="M194" s="9"/>
      <c r="N194" s="9"/>
    </row>
    <row r="195" customFormat="false" ht="15" hidden="false" customHeight="false" outlineLevel="0" collapsed="false">
      <c r="A195" s="14"/>
      <c r="B195" s="9"/>
      <c r="C195" s="9"/>
      <c r="D195" s="15"/>
      <c r="E195" s="9"/>
      <c r="F195" s="9"/>
      <c r="G195" s="16" t="str">
        <f aca="false">IF($D195="","",$D195*IF($F195="",1,$F195))</f>
        <v/>
      </c>
      <c r="H195" s="9"/>
      <c r="I195" s="10" t="str">
        <f aca="false">IF($H195="","",IFERROR(INDEX(Categories!$B$5:$B$19,MATCH($H195,Categories!$A$5:$A$19,0)),"UNMAPPED"))</f>
        <v/>
      </c>
      <c r="J195" s="9"/>
      <c r="K195" s="9"/>
      <c r="L195" s="9"/>
      <c r="M195" s="9"/>
      <c r="N195" s="9"/>
    </row>
    <row r="196" customFormat="false" ht="15" hidden="false" customHeight="false" outlineLevel="0" collapsed="false">
      <c r="A196" s="14"/>
      <c r="B196" s="9"/>
      <c r="C196" s="9"/>
      <c r="D196" s="15"/>
      <c r="E196" s="9"/>
      <c r="F196" s="9"/>
      <c r="G196" s="16" t="str">
        <f aca="false">IF($D196="","",$D196*IF($F196="",1,$F196))</f>
        <v/>
      </c>
      <c r="H196" s="9"/>
      <c r="I196" s="10" t="str">
        <f aca="false">IF($H196="","",IFERROR(INDEX(Categories!$B$5:$B$19,MATCH($H196,Categories!$A$5:$A$19,0)),"UNMAPPED"))</f>
        <v/>
      </c>
      <c r="J196" s="9"/>
      <c r="K196" s="9"/>
      <c r="L196" s="9"/>
      <c r="M196" s="9"/>
      <c r="N196" s="9"/>
    </row>
    <row r="197" customFormat="false" ht="15" hidden="false" customHeight="false" outlineLevel="0" collapsed="false">
      <c r="A197" s="14"/>
      <c r="B197" s="9"/>
      <c r="C197" s="9"/>
      <c r="D197" s="15"/>
      <c r="E197" s="9"/>
      <c r="F197" s="9"/>
      <c r="G197" s="16" t="str">
        <f aca="false">IF($D197="","",$D197*IF($F197="",1,$F197))</f>
        <v/>
      </c>
      <c r="H197" s="9"/>
      <c r="I197" s="10" t="str">
        <f aca="false">IF($H197="","",IFERROR(INDEX(Categories!$B$5:$B$19,MATCH($H197,Categories!$A$5:$A$19,0)),"UNMAPPED"))</f>
        <v/>
      </c>
      <c r="J197" s="9"/>
      <c r="K197" s="9"/>
      <c r="L197" s="9"/>
      <c r="M197" s="9"/>
      <c r="N197" s="9"/>
    </row>
    <row r="198" customFormat="false" ht="15" hidden="false" customHeight="false" outlineLevel="0" collapsed="false">
      <c r="A198" s="14"/>
      <c r="B198" s="9"/>
      <c r="C198" s="9"/>
      <c r="D198" s="15"/>
      <c r="E198" s="9"/>
      <c r="F198" s="9"/>
      <c r="G198" s="16" t="str">
        <f aca="false">IF($D198="","",$D198*IF($F198="",1,$F198))</f>
        <v/>
      </c>
      <c r="H198" s="9"/>
      <c r="I198" s="10" t="str">
        <f aca="false">IF($H198="","",IFERROR(INDEX(Categories!$B$5:$B$19,MATCH($H198,Categories!$A$5:$A$19,0)),"UNMAPPED"))</f>
        <v/>
      </c>
      <c r="J198" s="9"/>
      <c r="K198" s="9"/>
      <c r="L198" s="9"/>
      <c r="M198" s="9"/>
      <c r="N198" s="9"/>
    </row>
    <row r="199" customFormat="false" ht="15" hidden="false" customHeight="false" outlineLevel="0" collapsed="false">
      <c r="A199" s="14"/>
      <c r="B199" s="9"/>
      <c r="C199" s="9"/>
      <c r="D199" s="15"/>
      <c r="E199" s="9"/>
      <c r="F199" s="9"/>
      <c r="G199" s="16" t="str">
        <f aca="false">IF($D199="","",$D199*IF($F199="",1,$F199))</f>
        <v/>
      </c>
      <c r="H199" s="9"/>
      <c r="I199" s="10" t="str">
        <f aca="false">IF($H199="","",IFERROR(INDEX(Categories!$B$5:$B$19,MATCH($H199,Categories!$A$5:$A$19,0)),"UNMAPPED"))</f>
        <v/>
      </c>
      <c r="J199" s="9"/>
      <c r="K199" s="9"/>
      <c r="L199" s="9"/>
      <c r="M199" s="9"/>
      <c r="N199" s="9"/>
    </row>
    <row r="200" customFormat="false" ht="15" hidden="false" customHeight="false" outlineLevel="0" collapsed="false">
      <c r="A200" s="14"/>
      <c r="B200" s="9"/>
      <c r="C200" s="9"/>
      <c r="D200" s="15"/>
      <c r="E200" s="9"/>
      <c r="F200" s="9"/>
      <c r="G200" s="16" t="str">
        <f aca="false">IF($D200="","",$D200*IF($F200="",1,$F200))</f>
        <v/>
      </c>
      <c r="H200" s="9"/>
      <c r="I200" s="10" t="str">
        <f aca="false">IF($H200="","",IFERROR(INDEX(Categories!$B$5:$B$19,MATCH($H200,Categories!$A$5:$A$19,0)),"UNMAPPED"))</f>
        <v/>
      </c>
      <c r="J200" s="9"/>
      <c r="K200" s="9"/>
      <c r="L200" s="9"/>
      <c r="M200" s="9"/>
      <c r="N200" s="9"/>
    </row>
    <row r="201" customFormat="false" ht="15" hidden="false" customHeight="false" outlineLevel="0" collapsed="false">
      <c r="A201" s="14"/>
      <c r="B201" s="9"/>
      <c r="C201" s="9"/>
      <c r="D201" s="15"/>
      <c r="E201" s="9"/>
      <c r="F201" s="9"/>
      <c r="G201" s="16" t="str">
        <f aca="false">IF($D201="","",$D201*IF($F201="",1,$F201))</f>
        <v/>
      </c>
      <c r="H201" s="9"/>
      <c r="I201" s="10" t="str">
        <f aca="false">IF($H201="","",IFERROR(INDEX(Categories!$B$5:$B$19,MATCH($H201,Categories!$A$5:$A$19,0)),"UNMAPPED"))</f>
        <v/>
      </c>
      <c r="J201" s="9"/>
      <c r="K201" s="9"/>
      <c r="L201" s="9"/>
      <c r="M201" s="9"/>
      <c r="N201" s="9"/>
    </row>
    <row r="202" customFormat="false" ht="15" hidden="false" customHeight="false" outlineLevel="0" collapsed="false">
      <c r="A202" s="14"/>
      <c r="B202" s="9"/>
      <c r="C202" s="9"/>
      <c r="D202" s="15"/>
      <c r="E202" s="9"/>
      <c r="F202" s="9"/>
      <c r="G202" s="16" t="str">
        <f aca="false">IF($D202="","",$D202*IF($F202="",1,$F202))</f>
        <v/>
      </c>
      <c r="H202" s="9"/>
      <c r="I202" s="10" t="str">
        <f aca="false">IF($H202="","",IFERROR(INDEX(Categories!$B$5:$B$19,MATCH($H202,Categories!$A$5:$A$19,0)),"UNMAPPED"))</f>
        <v/>
      </c>
      <c r="J202" s="9"/>
      <c r="K202" s="9"/>
      <c r="L202" s="9"/>
      <c r="M202" s="9"/>
      <c r="N202" s="9"/>
    </row>
    <row r="203" customFormat="false" ht="15" hidden="false" customHeight="false" outlineLevel="0" collapsed="false">
      <c r="A203" s="14"/>
      <c r="B203" s="9"/>
      <c r="C203" s="9"/>
      <c r="D203" s="15"/>
      <c r="E203" s="9"/>
      <c r="F203" s="9"/>
      <c r="G203" s="16" t="str">
        <f aca="false">IF($D203="","",$D203*IF($F203="",1,$F203))</f>
        <v/>
      </c>
      <c r="H203" s="9"/>
      <c r="I203" s="10" t="str">
        <f aca="false">IF($H203="","",IFERROR(INDEX(Categories!$B$5:$B$19,MATCH($H203,Categories!$A$5:$A$19,0)),"UNMAPPED"))</f>
        <v/>
      </c>
      <c r="J203" s="9"/>
      <c r="K203" s="9"/>
      <c r="L203" s="9"/>
      <c r="M203" s="9"/>
      <c r="N203" s="9"/>
    </row>
    <row r="204" customFormat="false" ht="15" hidden="false" customHeight="false" outlineLevel="0" collapsed="false">
      <c r="A204" s="14"/>
      <c r="B204" s="9"/>
      <c r="C204" s="9"/>
      <c r="D204" s="15"/>
      <c r="E204" s="9"/>
      <c r="F204" s="9"/>
      <c r="G204" s="16" t="str">
        <f aca="false">IF($D204="","",$D204*IF($F204="",1,$F204))</f>
        <v/>
      </c>
      <c r="H204" s="9"/>
      <c r="I204" s="10" t="str">
        <f aca="false">IF($H204="","",IFERROR(INDEX(Categories!$B$5:$B$19,MATCH($H204,Categories!$A$5:$A$19,0)),"UNMAPPED"))</f>
        <v/>
      </c>
      <c r="J204" s="9"/>
      <c r="K204" s="9"/>
      <c r="L204" s="9"/>
      <c r="M204" s="9"/>
      <c r="N204" s="9"/>
    </row>
    <row r="205" customFormat="false" ht="15" hidden="false" customHeight="false" outlineLevel="0" collapsed="false">
      <c r="A205" s="14"/>
      <c r="B205" s="9"/>
      <c r="C205" s="9"/>
      <c r="D205" s="15"/>
      <c r="E205" s="9"/>
      <c r="F205" s="9"/>
      <c r="G205" s="16" t="str">
        <f aca="false">IF($D205="","",$D205*IF($F205="",1,$F205))</f>
        <v/>
      </c>
      <c r="H205" s="9"/>
      <c r="I205" s="10" t="str">
        <f aca="false">IF($H205="","",IFERROR(INDEX(Categories!$B$5:$B$19,MATCH($H205,Categories!$A$5:$A$19,0)),"UNMAPPED"))</f>
        <v/>
      </c>
      <c r="J205" s="9"/>
      <c r="K205" s="9"/>
      <c r="L205" s="9"/>
      <c r="M205" s="9"/>
      <c r="N205" s="9"/>
    </row>
    <row r="206" customFormat="false" ht="15" hidden="false" customHeight="false" outlineLevel="0" collapsed="false">
      <c r="A206" s="14"/>
      <c r="B206" s="9"/>
      <c r="C206" s="9"/>
      <c r="D206" s="15"/>
      <c r="E206" s="9"/>
      <c r="F206" s="9"/>
      <c r="G206" s="16" t="str">
        <f aca="false">IF($D206="","",$D206*IF($F206="",1,$F206))</f>
        <v/>
      </c>
      <c r="H206" s="9"/>
      <c r="I206" s="10" t="str">
        <f aca="false">IF($H206="","",IFERROR(INDEX(Categories!$B$5:$B$19,MATCH($H206,Categories!$A$5:$A$19,0)),"UNMAPPED"))</f>
        <v/>
      </c>
      <c r="J206" s="9"/>
      <c r="K206" s="9"/>
      <c r="L206" s="9"/>
      <c r="M206" s="9"/>
      <c r="N206" s="9"/>
    </row>
    <row r="207" customFormat="false" ht="15" hidden="false" customHeight="false" outlineLevel="0" collapsed="false">
      <c r="A207" s="14"/>
      <c r="B207" s="9"/>
      <c r="C207" s="9"/>
      <c r="D207" s="15"/>
      <c r="E207" s="9"/>
      <c r="F207" s="9"/>
      <c r="G207" s="16" t="str">
        <f aca="false">IF($D207="","",$D207*IF($F207="",1,$F207))</f>
        <v/>
      </c>
      <c r="H207" s="9"/>
      <c r="I207" s="10" t="str">
        <f aca="false">IF($H207="","",IFERROR(INDEX(Categories!$B$5:$B$19,MATCH($H207,Categories!$A$5:$A$19,0)),"UNMAPPED"))</f>
        <v/>
      </c>
      <c r="J207" s="9"/>
      <c r="K207" s="9"/>
      <c r="L207" s="9"/>
      <c r="M207" s="9"/>
      <c r="N207" s="9"/>
    </row>
    <row r="208" customFormat="false" ht="15" hidden="false" customHeight="false" outlineLevel="0" collapsed="false">
      <c r="A208" s="14"/>
      <c r="B208" s="9"/>
      <c r="C208" s="9"/>
      <c r="D208" s="15"/>
      <c r="E208" s="9"/>
      <c r="F208" s="9"/>
      <c r="G208" s="16" t="str">
        <f aca="false">IF($D208="","",$D208*IF($F208="",1,$F208))</f>
        <v/>
      </c>
      <c r="H208" s="9"/>
      <c r="I208" s="10" t="str">
        <f aca="false">IF($H208="","",IFERROR(INDEX(Categories!$B$5:$B$19,MATCH($H208,Categories!$A$5:$A$19,0)),"UNMAPPED"))</f>
        <v/>
      </c>
      <c r="J208" s="9"/>
      <c r="K208" s="9"/>
      <c r="L208" s="9"/>
      <c r="M208" s="9"/>
      <c r="N208" s="9"/>
    </row>
    <row r="209" customFormat="false" ht="15" hidden="false" customHeight="false" outlineLevel="0" collapsed="false">
      <c r="A209" s="14"/>
      <c r="B209" s="9"/>
      <c r="C209" s="9"/>
      <c r="D209" s="15"/>
      <c r="E209" s="9"/>
      <c r="F209" s="9"/>
      <c r="G209" s="16" t="str">
        <f aca="false">IF($D209="","",$D209*IF($F209="",1,$F209))</f>
        <v/>
      </c>
      <c r="H209" s="9"/>
      <c r="I209" s="10" t="str">
        <f aca="false">IF($H209="","",IFERROR(INDEX(Categories!$B$5:$B$19,MATCH($H209,Categories!$A$5:$A$19,0)),"UNMAPPED"))</f>
        <v/>
      </c>
      <c r="J209" s="9"/>
      <c r="K209" s="9"/>
      <c r="L209" s="9"/>
      <c r="M209" s="9"/>
      <c r="N209" s="9"/>
    </row>
    <row r="210" customFormat="false" ht="15" hidden="false" customHeight="false" outlineLevel="0" collapsed="false">
      <c r="A210" s="14"/>
      <c r="B210" s="9"/>
      <c r="C210" s="9"/>
      <c r="D210" s="15"/>
      <c r="E210" s="9"/>
      <c r="F210" s="9"/>
      <c r="G210" s="16" t="str">
        <f aca="false">IF($D210="","",$D210*IF($F210="",1,$F210))</f>
        <v/>
      </c>
      <c r="H210" s="9"/>
      <c r="I210" s="10" t="str">
        <f aca="false">IF($H210="","",IFERROR(INDEX(Categories!$B$5:$B$19,MATCH($H210,Categories!$A$5:$A$19,0)),"UNMAPPED"))</f>
        <v/>
      </c>
      <c r="J210" s="9"/>
      <c r="K210" s="9"/>
      <c r="L210" s="9"/>
      <c r="M210" s="9"/>
      <c r="N210" s="9"/>
    </row>
    <row r="211" customFormat="false" ht="15" hidden="false" customHeight="false" outlineLevel="0" collapsed="false">
      <c r="A211" s="14"/>
      <c r="B211" s="9"/>
      <c r="C211" s="9"/>
      <c r="D211" s="15"/>
      <c r="E211" s="9"/>
      <c r="F211" s="9"/>
      <c r="G211" s="16" t="str">
        <f aca="false">IF($D211="","",$D211*IF($F211="",1,$F211))</f>
        <v/>
      </c>
      <c r="H211" s="9"/>
      <c r="I211" s="10" t="str">
        <f aca="false">IF($H211="","",IFERROR(INDEX(Categories!$B$5:$B$19,MATCH($H211,Categories!$A$5:$A$19,0)),"UNMAPPED"))</f>
        <v/>
      </c>
      <c r="J211" s="9"/>
      <c r="K211" s="9"/>
      <c r="L211" s="9"/>
      <c r="M211" s="9"/>
      <c r="N211" s="9"/>
    </row>
    <row r="212" customFormat="false" ht="15" hidden="false" customHeight="false" outlineLevel="0" collapsed="false">
      <c r="A212" s="14"/>
      <c r="B212" s="9"/>
      <c r="C212" s="9"/>
      <c r="D212" s="15"/>
      <c r="E212" s="9"/>
      <c r="F212" s="9"/>
      <c r="G212" s="16" t="str">
        <f aca="false">IF($D212="","",$D212*IF($F212="",1,$F212))</f>
        <v/>
      </c>
      <c r="H212" s="9"/>
      <c r="I212" s="10" t="str">
        <f aca="false">IF($H212="","",IFERROR(INDEX(Categories!$B$5:$B$19,MATCH($H212,Categories!$A$5:$A$19,0)),"UNMAPPED"))</f>
        <v/>
      </c>
      <c r="J212" s="9"/>
      <c r="K212" s="9"/>
      <c r="L212" s="9"/>
      <c r="M212" s="9"/>
      <c r="N212" s="9"/>
    </row>
    <row r="213" customFormat="false" ht="15" hidden="false" customHeight="false" outlineLevel="0" collapsed="false">
      <c r="A213" s="14"/>
      <c r="B213" s="9"/>
      <c r="C213" s="9"/>
      <c r="D213" s="15"/>
      <c r="E213" s="9"/>
      <c r="F213" s="9"/>
      <c r="G213" s="16" t="str">
        <f aca="false">IF($D213="","",$D213*IF($F213="",1,$F213))</f>
        <v/>
      </c>
      <c r="H213" s="9"/>
      <c r="I213" s="10" t="str">
        <f aca="false">IF($H213="","",IFERROR(INDEX(Categories!$B$5:$B$19,MATCH($H213,Categories!$A$5:$A$19,0)),"UNMAPPED"))</f>
        <v/>
      </c>
      <c r="J213" s="9"/>
      <c r="K213" s="9"/>
      <c r="L213" s="9"/>
      <c r="M213" s="9"/>
      <c r="N213" s="9"/>
    </row>
    <row r="214" customFormat="false" ht="15" hidden="false" customHeight="false" outlineLevel="0" collapsed="false">
      <c r="A214" s="14"/>
      <c r="B214" s="9"/>
      <c r="C214" s="9"/>
      <c r="D214" s="15"/>
      <c r="E214" s="9"/>
      <c r="F214" s="9"/>
      <c r="G214" s="16" t="str">
        <f aca="false">IF($D214="","",$D214*IF($F214="",1,$F214))</f>
        <v/>
      </c>
      <c r="H214" s="9"/>
      <c r="I214" s="10" t="str">
        <f aca="false">IF($H214="","",IFERROR(INDEX(Categories!$B$5:$B$19,MATCH($H214,Categories!$A$5:$A$19,0)),"UNMAPPED"))</f>
        <v/>
      </c>
      <c r="J214" s="9"/>
      <c r="K214" s="9"/>
      <c r="L214" s="9"/>
      <c r="M214" s="9"/>
      <c r="N214" s="9"/>
    </row>
    <row r="215" customFormat="false" ht="15" hidden="false" customHeight="false" outlineLevel="0" collapsed="false">
      <c r="A215" s="14"/>
      <c r="B215" s="9"/>
      <c r="C215" s="9"/>
      <c r="D215" s="15"/>
      <c r="E215" s="9"/>
      <c r="F215" s="9"/>
      <c r="G215" s="16" t="str">
        <f aca="false">IF($D215="","",$D215*IF($F215="",1,$F215))</f>
        <v/>
      </c>
      <c r="H215" s="9"/>
      <c r="I215" s="10" t="str">
        <f aca="false">IF($H215="","",IFERROR(INDEX(Categories!$B$5:$B$19,MATCH($H215,Categories!$A$5:$A$19,0)),"UNMAPPED"))</f>
        <v/>
      </c>
      <c r="J215" s="9"/>
      <c r="K215" s="9"/>
      <c r="L215" s="9"/>
      <c r="M215" s="9"/>
      <c r="N215" s="9"/>
    </row>
    <row r="216" customFormat="false" ht="15" hidden="false" customHeight="false" outlineLevel="0" collapsed="false">
      <c r="A216" s="14"/>
      <c r="B216" s="9"/>
      <c r="C216" s="9"/>
      <c r="D216" s="15"/>
      <c r="E216" s="9"/>
      <c r="F216" s="9"/>
      <c r="G216" s="16" t="str">
        <f aca="false">IF($D216="","",$D216*IF($F216="",1,$F216))</f>
        <v/>
      </c>
      <c r="H216" s="9"/>
      <c r="I216" s="10" t="str">
        <f aca="false">IF($H216="","",IFERROR(INDEX(Categories!$B$5:$B$19,MATCH($H216,Categories!$A$5:$A$19,0)),"UNMAPPED"))</f>
        <v/>
      </c>
      <c r="J216" s="9"/>
      <c r="K216" s="9"/>
      <c r="L216" s="9"/>
      <c r="M216" s="9"/>
      <c r="N216" s="9"/>
    </row>
    <row r="217" customFormat="false" ht="15" hidden="false" customHeight="false" outlineLevel="0" collapsed="false">
      <c r="A217" s="14"/>
      <c r="B217" s="9"/>
      <c r="C217" s="9"/>
      <c r="D217" s="15"/>
      <c r="E217" s="9"/>
      <c r="F217" s="9"/>
      <c r="G217" s="16" t="str">
        <f aca="false">IF($D217="","",$D217*IF($F217="",1,$F217))</f>
        <v/>
      </c>
      <c r="H217" s="9"/>
      <c r="I217" s="10" t="str">
        <f aca="false">IF($H217="","",IFERROR(INDEX(Categories!$B$5:$B$19,MATCH($H217,Categories!$A$5:$A$19,0)),"UNMAPPED"))</f>
        <v/>
      </c>
      <c r="J217" s="9"/>
      <c r="K217" s="9"/>
      <c r="L217" s="9"/>
      <c r="M217" s="9"/>
      <c r="N217" s="9"/>
    </row>
    <row r="218" customFormat="false" ht="15" hidden="false" customHeight="false" outlineLevel="0" collapsed="false">
      <c r="A218" s="14"/>
      <c r="B218" s="9"/>
      <c r="C218" s="9"/>
      <c r="D218" s="15"/>
      <c r="E218" s="9"/>
      <c r="F218" s="9"/>
      <c r="G218" s="16" t="str">
        <f aca="false">IF($D218="","",$D218*IF($F218="",1,$F218))</f>
        <v/>
      </c>
      <c r="H218" s="9"/>
      <c r="I218" s="10" t="str">
        <f aca="false">IF($H218="","",IFERROR(INDEX(Categories!$B$5:$B$19,MATCH($H218,Categories!$A$5:$A$19,0)),"UNMAPPED"))</f>
        <v/>
      </c>
      <c r="J218" s="9"/>
      <c r="K218" s="9"/>
      <c r="L218" s="9"/>
      <c r="M218" s="9"/>
      <c r="N218" s="9"/>
    </row>
    <row r="219" customFormat="false" ht="15" hidden="false" customHeight="false" outlineLevel="0" collapsed="false">
      <c r="A219" s="14"/>
      <c r="B219" s="9"/>
      <c r="C219" s="9"/>
      <c r="D219" s="15"/>
      <c r="E219" s="9"/>
      <c r="F219" s="9"/>
      <c r="G219" s="16" t="str">
        <f aca="false">IF($D219="","",$D219*IF($F219="",1,$F219))</f>
        <v/>
      </c>
      <c r="H219" s="9"/>
      <c r="I219" s="10" t="str">
        <f aca="false">IF($H219="","",IFERROR(INDEX(Categories!$B$5:$B$19,MATCH($H219,Categories!$A$5:$A$19,0)),"UNMAPPED"))</f>
        <v/>
      </c>
      <c r="J219" s="9"/>
      <c r="K219" s="9"/>
      <c r="L219" s="9"/>
      <c r="M219" s="9"/>
      <c r="N219" s="9"/>
    </row>
    <row r="220" customFormat="false" ht="15" hidden="false" customHeight="false" outlineLevel="0" collapsed="false">
      <c r="A220" s="14"/>
      <c r="B220" s="9"/>
      <c r="C220" s="9"/>
      <c r="D220" s="15"/>
      <c r="E220" s="9"/>
      <c r="F220" s="9"/>
      <c r="G220" s="16" t="str">
        <f aca="false">IF($D220="","",$D220*IF($F220="",1,$F220))</f>
        <v/>
      </c>
      <c r="H220" s="9"/>
      <c r="I220" s="10" t="str">
        <f aca="false">IF($H220="","",IFERROR(INDEX(Categories!$B$5:$B$19,MATCH($H220,Categories!$A$5:$A$19,0)),"UNMAPPED"))</f>
        <v/>
      </c>
      <c r="J220" s="9"/>
      <c r="K220" s="9"/>
      <c r="L220" s="9"/>
      <c r="M220" s="9"/>
      <c r="N220" s="9"/>
    </row>
    <row r="221" customFormat="false" ht="15" hidden="false" customHeight="false" outlineLevel="0" collapsed="false">
      <c r="A221" s="14"/>
      <c r="B221" s="9"/>
      <c r="C221" s="9"/>
      <c r="D221" s="15"/>
      <c r="E221" s="9"/>
      <c r="F221" s="9"/>
      <c r="G221" s="16" t="str">
        <f aca="false">IF($D221="","",$D221*IF($F221="",1,$F221))</f>
        <v/>
      </c>
      <c r="H221" s="9"/>
      <c r="I221" s="10" t="str">
        <f aca="false">IF($H221="","",IFERROR(INDEX(Categories!$B$5:$B$19,MATCH($H221,Categories!$A$5:$A$19,0)),"UNMAPPED"))</f>
        <v/>
      </c>
      <c r="J221" s="9"/>
      <c r="K221" s="9"/>
      <c r="L221" s="9"/>
      <c r="M221" s="9"/>
      <c r="N221" s="9"/>
    </row>
    <row r="222" customFormat="false" ht="15" hidden="false" customHeight="false" outlineLevel="0" collapsed="false">
      <c r="A222" s="14"/>
      <c r="B222" s="9"/>
      <c r="C222" s="9"/>
      <c r="D222" s="15"/>
      <c r="E222" s="9"/>
      <c r="F222" s="9"/>
      <c r="G222" s="16" t="str">
        <f aca="false">IF($D222="","",$D222*IF($F222="",1,$F222))</f>
        <v/>
      </c>
      <c r="H222" s="9"/>
      <c r="I222" s="10" t="str">
        <f aca="false">IF($H222="","",IFERROR(INDEX(Categories!$B$5:$B$19,MATCH($H222,Categories!$A$5:$A$19,0)),"UNMAPPED"))</f>
        <v/>
      </c>
      <c r="J222" s="9"/>
      <c r="K222" s="9"/>
      <c r="L222" s="9"/>
      <c r="M222" s="9"/>
      <c r="N222" s="9"/>
    </row>
    <row r="223" customFormat="false" ht="15" hidden="false" customHeight="false" outlineLevel="0" collapsed="false">
      <c r="A223" s="14"/>
      <c r="B223" s="9"/>
      <c r="C223" s="9"/>
      <c r="D223" s="15"/>
      <c r="E223" s="9"/>
      <c r="F223" s="9"/>
      <c r="G223" s="16" t="str">
        <f aca="false">IF($D223="","",$D223*IF($F223="",1,$F223))</f>
        <v/>
      </c>
      <c r="H223" s="9"/>
      <c r="I223" s="10" t="str">
        <f aca="false">IF($H223="","",IFERROR(INDEX(Categories!$B$5:$B$19,MATCH($H223,Categories!$A$5:$A$19,0)),"UNMAPPED"))</f>
        <v/>
      </c>
      <c r="J223" s="9"/>
      <c r="K223" s="9"/>
      <c r="L223" s="9"/>
      <c r="M223" s="9"/>
      <c r="N223" s="9"/>
    </row>
    <row r="224" customFormat="false" ht="15" hidden="false" customHeight="false" outlineLevel="0" collapsed="false">
      <c r="A224" s="14"/>
      <c r="B224" s="9"/>
      <c r="C224" s="9"/>
      <c r="D224" s="15"/>
      <c r="E224" s="9"/>
      <c r="F224" s="9"/>
      <c r="G224" s="16" t="str">
        <f aca="false">IF($D224="","",$D224*IF($F224="",1,$F224))</f>
        <v/>
      </c>
      <c r="H224" s="9"/>
      <c r="I224" s="10" t="str">
        <f aca="false">IF($H224="","",IFERROR(INDEX(Categories!$B$5:$B$19,MATCH($H224,Categories!$A$5:$A$19,0)),"UNMAPPED"))</f>
        <v/>
      </c>
      <c r="J224" s="9"/>
      <c r="K224" s="9"/>
      <c r="L224" s="9"/>
      <c r="M224" s="9"/>
      <c r="N224" s="9"/>
    </row>
    <row r="225" customFormat="false" ht="15" hidden="false" customHeight="false" outlineLevel="0" collapsed="false">
      <c r="A225" s="14"/>
      <c r="B225" s="9"/>
      <c r="C225" s="9"/>
      <c r="D225" s="15"/>
      <c r="E225" s="9"/>
      <c r="F225" s="9"/>
      <c r="G225" s="16" t="str">
        <f aca="false">IF($D225="","",$D225*IF($F225="",1,$F225))</f>
        <v/>
      </c>
      <c r="H225" s="9"/>
      <c r="I225" s="10" t="str">
        <f aca="false">IF($H225="","",IFERROR(INDEX(Categories!$B$5:$B$19,MATCH($H225,Categories!$A$5:$A$19,0)),"UNMAPPED"))</f>
        <v/>
      </c>
      <c r="J225" s="9"/>
      <c r="K225" s="9"/>
      <c r="L225" s="9"/>
      <c r="M225" s="9"/>
      <c r="N225" s="9"/>
    </row>
    <row r="226" customFormat="false" ht="15" hidden="false" customHeight="false" outlineLevel="0" collapsed="false">
      <c r="A226" s="14"/>
      <c r="B226" s="9"/>
      <c r="C226" s="9"/>
      <c r="D226" s="15"/>
      <c r="E226" s="9"/>
      <c r="F226" s="9"/>
      <c r="G226" s="16" t="str">
        <f aca="false">IF($D226="","",$D226*IF($F226="",1,$F226))</f>
        <v/>
      </c>
      <c r="H226" s="9"/>
      <c r="I226" s="10" t="str">
        <f aca="false">IF($H226="","",IFERROR(INDEX(Categories!$B$5:$B$19,MATCH($H226,Categories!$A$5:$A$19,0)),"UNMAPPED"))</f>
        <v/>
      </c>
      <c r="J226" s="9"/>
      <c r="K226" s="9"/>
      <c r="L226" s="9"/>
      <c r="M226" s="9"/>
      <c r="N226" s="9"/>
    </row>
    <row r="227" customFormat="false" ht="15" hidden="false" customHeight="false" outlineLevel="0" collapsed="false">
      <c r="A227" s="14"/>
      <c r="B227" s="9"/>
      <c r="C227" s="9"/>
      <c r="D227" s="15"/>
      <c r="E227" s="9"/>
      <c r="F227" s="9"/>
      <c r="G227" s="16" t="str">
        <f aca="false">IF($D227="","",$D227*IF($F227="",1,$F227))</f>
        <v/>
      </c>
      <c r="H227" s="9"/>
      <c r="I227" s="10" t="str">
        <f aca="false">IF($H227="","",IFERROR(INDEX(Categories!$B$5:$B$19,MATCH($H227,Categories!$A$5:$A$19,0)),"UNMAPPED"))</f>
        <v/>
      </c>
      <c r="J227" s="9"/>
      <c r="K227" s="9"/>
      <c r="L227" s="9"/>
      <c r="M227" s="9"/>
      <c r="N227" s="9"/>
    </row>
    <row r="228" customFormat="false" ht="15" hidden="false" customHeight="false" outlineLevel="0" collapsed="false">
      <c r="A228" s="14"/>
      <c r="B228" s="9"/>
      <c r="C228" s="9"/>
      <c r="D228" s="15"/>
      <c r="E228" s="9"/>
      <c r="F228" s="9"/>
      <c r="G228" s="16" t="str">
        <f aca="false">IF($D228="","",$D228*IF($F228="",1,$F228))</f>
        <v/>
      </c>
      <c r="H228" s="9"/>
      <c r="I228" s="10" t="str">
        <f aca="false">IF($H228="","",IFERROR(INDEX(Categories!$B$5:$B$19,MATCH($H228,Categories!$A$5:$A$19,0)),"UNMAPPED"))</f>
        <v/>
      </c>
      <c r="J228" s="9"/>
      <c r="K228" s="9"/>
      <c r="L228" s="9"/>
      <c r="M228" s="9"/>
      <c r="N228" s="9"/>
    </row>
    <row r="229" customFormat="false" ht="15" hidden="false" customHeight="false" outlineLevel="0" collapsed="false">
      <c r="A229" s="14"/>
      <c r="B229" s="9"/>
      <c r="C229" s="9"/>
      <c r="D229" s="15"/>
      <c r="E229" s="9"/>
      <c r="F229" s="9"/>
      <c r="G229" s="16" t="str">
        <f aca="false">IF($D229="","",$D229*IF($F229="",1,$F229))</f>
        <v/>
      </c>
      <c r="H229" s="9"/>
      <c r="I229" s="10" t="str">
        <f aca="false">IF($H229="","",IFERROR(INDEX(Categories!$B$5:$B$19,MATCH($H229,Categories!$A$5:$A$19,0)),"UNMAPPED"))</f>
        <v/>
      </c>
      <c r="J229" s="9"/>
      <c r="K229" s="9"/>
      <c r="L229" s="9"/>
      <c r="M229" s="9"/>
      <c r="N229" s="9"/>
    </row>
    <row r="230" customFormat="false" ht="15" hidden="false" customHeight="false" outlineLevel="0" collapsed="false">
      <c r="A230" s="14"/>
      <c r="B230" s="9"/>
      <c r="C230" s="9"/>
      <c r="D230" s="15"/>
      <c r="E230" s="9"/>
      <c r="F230" s="9"/>
      <c r="G230" s="16" t="str">
        <f aca="false">IF($D230="","",$D230*IF($F230="",1,$F230))</f>
        <v/>
      </c>
      <c r="H230" s="9"/>
      <c r="I230" s="10" t="str">
        <f aca="false">IF($H230="","",IFERROR(INDEX(Categories!$B$5:$B$19,MATCH($H230,Categories!$A$5:$A$19,0)),"UNMAPPED"))</f>
        <v/>
      </c>
      <c r="J230" s="9"/>
      <c r="K230" s="9"/>
      <c r="L230" s="9"/>
      <c r="M230" s="9"/>
      <c r="N230" s="9"/>
    </row>
    <row r="231" customFormat="false" ht="15" hidden="false" customHeight="false" outlineLevel="0" collapsed="false">
      <c r="A231" s="14"/>
      <c r="B231" s="9"/>
      <c r="C231" s="9"/>
      <c r="D231" s="15"/>
      <c r="E231" s="9"/>
      <c r="F231" s="9"/>
      <c r="G231" s="16" t="str">
        <f aca="false">IF($D231="","",$D231*IF($F231="",1,$F231))</f>
        <v/>
      </c>
      <c r="H231" s="9"/>
      <c r="I231" s="10" t="str">
        <f aca="false">IF($H231="","",IFERROR(INDEX(Categories!$B$5:$B$19,MATCH($H231,Categories!$A$5:$A$19,0)),"UNMAPPED"))</f>
        <v/>
      </c>
      <c r="J231" s="9"/>
      <c r="K231" s="9"/>
      <c r="L231" s="9"/>
      <c r="M231" s="9"/>
      <c r="N231" s="9"/>
    </row>
    <row r="232" customFormat="false" ht="15" hidden="false" customHeight="false" outlineLevel="0" collapsed="false">
      <c r="A232" s="14"/>
      <c r="B232" s="9"/>
      <c r="C232" s="9"/>
      <c r="D232" s="15"/>
      <c r="E232" s="9"/>
      <c r="F232" s="9"/>
      <c r="G232" s="16" t="str">
        <f aca="false">IF($D232="","",$D232*IF($F232="",1,$F232))</f>
        <v/>
      </c>
      <c r="H232" s="9"/>
      <c r="I232" s="10" t="str">
        <f aca="false">IF($H232="","",IFERROR(INDEX(Categories!$B$5:$B$19,MATCH($H232,Categories!$A$5:$A$19,0)),"UNMAPPED"))</f>
        <v/>
      </c>
      <c r="J232" s="9"/>
      <c r="K232" s="9"/>
      <c r="L232" s="9"/>
      <c r="M232" s="9"/>
      <c r="N232" s="9"/>
    </row>
    <row r="233" customFormat="false" ht="15" hidden="false" customHeight="false" outlineLevel="0" collapsed="false">
      <c r="A233" s="14"/>
      <c r="B233" s="9"/>
      <c r="C233" s="9"/>
      <c r="D233" s="15"/>
      <c r="E233" s="9"/>
      <c r="F233" s="9"/>
      <c r="G233" s="16" t="str">
        <f aca="false">IF($D233="","",$D233*IF($F233="",1,$F233))</f>
        <v/>
      </c>
      <c r="H233" s="9"/>
      <c r="I233" s="10" t="str">
        <f aca="false">IF($H233="","",IFERROR(INDEX(Categories!$B$5:$B$19,MATCH($H233,Categories!$A$5:$A$19,0)),"UNMAPPED"))</f>
        <v/>
      </c>
      <c r="J233" s="9"/>
      <c r="K233" s="9"/>
      <c r="L233" s="9"/>
      <c r="M233" s="9"/>
      <c r="N233" s="9"/>
    </row>
    <row r="234" customFormat="false" ht="15" hidden="false" customHeight="false" outlineLevel="0" collapsed="false">
      <c r="A234" s="14"/>
      <c r="B234" s="9"/>
      <c r="C234" s="9"/>
      <c r="D234" s="15"/>
      <c r="E234" s="9"/>
      <c r="F234" s="9"/>
      <c r="G234" s="16" t="str">
        <f aca="false">IF($D234="","",$D234*IF($F234="",1,$F234))</f>
        <v/>
      </c>
      <c r="H234" s="9"/>
      <c r="I234" s="10" t="str">
        <f aca="false">IF($H234="","",IFERROR(INDEX(Categories!$B$5:$B$19,MATCH($H234,Categories!$A$5:$A$19,0)),"UNMAPPED"))</f>
        <v/>
      </c>
      <c r="J234" s="9"/>
      <c r="K234" s="9"/>
      <c r="L234" s="9"/>
      <c r="M234" s="9"/>
      <c r="N234" s="9"/>
    </row>
    <row r="235" customFormat="false" ht="15" hidden="false" customHeight="false" outlineLevel="0" collapsed="false">
      <c r="A235" s="14"/>
      <c r="B235" s="9"/>
      <c r="C235" s="9"/>
      <c r="D235" s="15"/>
      <c r="E235" s="9"/>
      <c r="F235" s="9"/>
      <c r="G235" s="16" t="str">
        <f aca="false">IF($D235="","",$D235*IF($F235="",1,$F235))</f>
        <v/>
      </c>
      <c r="H235" s="9"/>
      <c r="I235" s="10" t="str">
        <f aca="false">IF($H235="","",IFERROR(INDEX(Categories!$B$5:$B$19,MATCH($H235,Categories!$A$5:$A$19,0)),"UNMAPPED"))</f>
        <v/>
      </c>
      <c r="J235" s="9"/>
      <c r="K235" s="9"/>
      <c r="L235" s="9"/>
      <c r="M235" s="9"/>
      <c r="N235" s="9"/>
    </row>
    <row r="236" customFormat="false" ht="15" hidden="false" customHeight="false" outlineLevel="0" collapsed="false">
      <c r="A236" s="14"/>
      <c r="B236" s="9"/>
      <c r="C236" s="9"/>
      <c r="D236" s="15"/>
      <c r="E236" s="9"/>
      <c r="F236" s="9"/>
      <c r="G236" s="16" t="str">
        <f aca="false">IF($D236="","",$D236*IF($F236="",1,$F236))</f>
        <v/>
      </c>
      <c r="H236" s="9"/>
      <c r="I236" s="10" t="str">
        <f aca="false">IF($H236="","",IFERROR(INDEX(Categories!$B$5:$B$19,MATCH($H236,Categories!$A$5:$A$19,0)),"UNMAPPED"))</f>
        <v/>
      </c>
      <c r="J236" s="9"/>
      <c r="K236" s="9"/>
      <c r="L236" s="9"/>
      <c r="M236" s="9"/>
      <c r="N236" s="9"/>
    </row>
    <row r="237" customFormat="false" ht="15" hidden="false" customHeight="false" outlineLevel="0" collapsed="false">
      <c r="A237" s="14"/>
      <c r="B237" s="9"/>
      <c r="C237" s="9"/>
      <c r="D237" s="15"/>
      <c r="E237" s="9"/>
      <c r="F237" s="9"/>
      <c r="G237" s="16" t="str">
        <f aca="false">IF($D237="","",$D237*IF($F237="",1,$F237))</f>
        <v/>
      </c>
      <c r="H237" s="9"/>
      <c r="I237" s="10" t="str">
        <f aca="false">IF($H237="","",IFERROR(INDEX(Categories!$B$5:$B$19,MATCH($H237,Categories!$A$5:$A$19,0)),"UNMAPPED"))</f>
        <v/>
      </c>
      <c r="J237" s="9"/>
      <c r="K237" s="9"/>
      <c r="L237" s="9"/>
      <c r="M237" s="9"/>
      <c r="N237" s="9"/>
    </row>
    <row r="238" customFormat="false" ht="15" hidden="false" customHeight="false" outlineLevel="0" collapsed="false">
      <c r="A238" s="14"/>
      <c r="B238" s="9"/>
      <c r="C238" s="9"/>
      <c r="D238" s="15"/>
      <c r="E238" s="9"/>
      <c r="F238" s="9"/>
      <c r="G238" s="16" t="str">
        <f aca="false">IF($D238="","",$D238*IF($F238="",1,$F238))</f>
        <v/>
      </c>
      <c r="H238" s="9"/>
      <c r="I238" s="10" t="str">
        <f aca="false">IF($H238="","",IFERROR(INDEX(Categories!$B$5:$B$19,MATCH($H238,Categories!$A$5:$A$19,0)),"UNMAPPED"))</f>
        <v/>
      </c>
      <c r="J238" s="9"/>
      <c r="K238" s="9"/>
      <c r="L238" s="9"/>
      <c r="M238" s="9"/>
      <c r="N238" s="9"/>
    </row>
    <row r="239" customFormat="false" ht="15" hidden="false" customHeight="false" outlineLevel="0" collapsed="false">
      <c r="A239" s="14"/>
      <c r="B239" s="9"/>
      <c r="C239" s="9"/>
      <c r="D239" s="15"/>
      <c r="E239" s="9"/>
      <c r="F239" s="9"/>
      <c r="G239" s="16" t="str">
        <f aca="false">IF($D239="","",$D239*IF($F239="",1,$F239))</f>
        <v/>
      </c>
      <c r="H239" s="9"/>
      <c r="I239" s="10" t="str">
        <f aca="false">IF($H239="","",IFERROR(INDEX(Categories!$B$5:$B$19,MATCH($H239,Categories!$A$5:$A$19,0)),"UNMAPPED"))</f>
        <v/>
      </c>
      <c r="J239" s="9"/>
      <c r="K239" s="9"/>
      <c r="L239" s="9"/>
      <c r="M239" s="9"/>
      <c r="N239" s="9"/>
    </row>
    <row r="240" customFormat="false" ht="15" hidden="false" customHeight="false" outlineLevel="0" collapsed="false">
      <c r="A240" s="14"/>
      <c r="B240" s="9"/>
      <c r="C240" s="9"/>
      <c r="D240" s="15"/>
      <c r="E240" s="9"/>
      <c r="F240" s="9"/>
      <c r="G240" s="16" t="str">
        <f aca="false">IF($D240="","",$D240*IF($F240="",1,$F240))</f>
        <v/>
      </c>
      <c r="H240" s="9"/>
      <c r="I240" s="10" t="str">
        <f aca="false">IF($H240="","",IFERROR(INDEX(Categories!$B$5:$B$19,MATCH($H240,Categories!$A$5:$A$19,0)),"UNMAPPED"))</f>
        <v/>
      </c>
      <c r="J240" s="9"/>
      <c r="K240" s="9"/>
      <c r="L240" s="9"/>
      <c r="M240" s="9"/>
      <c r="N240" s="9"/>
    </row>
    <row r="241" customFormat="false" ht="15" hidden="false" customHeight="false" outlineLevel="0" collapsed="false">
      <c r="A241" s="14"/>
      <c r="B241" s="9"/>
      <c r="C241" s="9"/>
      <c r="D241" s="15"/>
      <c r="E241" s="9"/>
      <c r="F241" s="9"/>
      <c r="G241" s="16" t="str">
        <f aca="false">IF($D241="","",$D241*IF($F241="",1,$F241))</f>
        <v/>
      </c>
      <c r="H241" s="9"/>
      <c r="I241" s="10" t="str">
        <f aca="false">IF($H241="","",IFERROR(INDEX(Categories!$B$5:$B$19,MATCH($H241,Categories!$A$5:$A$19,0)),"UNMAPPED"))</f>
        <v/>
      </c>
      <c r="J241" s="9"/>
      <c r="K241" s="9"/>
      <c r="L241" s="9"/>
      <c r="M241" s="9"/>
      <c r="N241" s="9"/>
    </row>
    <row r="242" customFormat="false" ht="15" hidden="false" customHeight="false" outlineLevel="0" collapsed="false">
      <c r="A242" s="14"/>
      <c r="B242" s="9"/>
      <c r="C242" s="9"/>
      <c r="D242" s="15"/>
      <c r="E242" s="9"/>
      <c r="F242" s="9"/>
      <c r="G242" s="16" t="str">
        <f aca="false">IF($D242="","",$D242*IF($F242="",1,$F242))</f>
        <v/>
      </c>
      <c r="H242" s="9"/>
      <c r="I242" s="10" t="str">
        <f aca="false">IF($H242="","",IFERROR(INDEX(Categories!$B$5:$B$19,MATCH($H242,Categories!$A$5:$A$19,0)),"UNMAPPED"))</f>
        <v/>
      </c>
      <c r="J242" s="9"/>
      <c r="K242" s="9"/>
      <c r="L242" s="9"/>
      <c r="M242" s="9"/>
      <c r="N242" s="9"/>
    </row>
    <row r="243" customFormat="false" ht="15" hidden="false" customHeight="false" outlineLevel="0" collapsed="false">
      <c r="A243" s="14"/>
      <c r="B243" s="9"/>
      <c r="C243" s="9"/>
      <c r="D243" s="15"/>
      <c r="E243" s="9"/>
      <c r="F243" s="9"/>
      <c r="G243" s="16" t="str">
        <f aca="false">IF($D243="","",$D243*IF($F243="",1,$F243))</f>
        <v/>
      </c>
      <c r="H243" s="9"/>
      <c r="I243" s="10" t="str">
        <f aca="false">IF($H243="","",IFERROR(INDEX(Categories!$B$5:$B$19,MATCH($H243,Categories!$A$5:$A$19,0)),"UNMAPPED"))</f>
        <v/>
      </c>
      <c r="J243" s="9"/>
      <c r="K243" s="9"/>
      <c r="L243" s="9"/>
      <c r="M243" s="9"/>
      <c r="N243" s="9"/>
    </row>
    <row r="244" customFormat="false" ht="15" hidden="false" customHeight="false" outlineLevel="0" collapsed="false">
      <c r="A244" s="14"/>
      <c r="B244" s="9"/>
      <c r="C244" s="9"/>
      <c r="D244" s="15"/>
      <c r="E244" s="9"/>
      <c r="F244" s="9"/>
      <c r="G244" s="16" t="str">
        <f aca="false">IF($D244="","",$D244*IF($F244="",1,$F244))</f>
        <v/>
      </c>
      <c r="H244" s="9"/>
      <c r="I244" s="10" t="str">
        <f aca="false">IF($H244="","",IFERROR(INDEX(Categories!$B$5:$B$19,MATCH($H244,Categories!$A$5:$A$19,0)),"UNMAPPED"))</f>
        <v/>
      </c>
      <c r="J244" s="9"/>
      <c r="K244" s="9"/>
      <c r="L244" s="9"/>
      <c r="M244" s="9"/>
      <c r="N244" s="9"/>
    </row>
    <row r="245" customFormat="false" ht="15" hidden="false" customHeight="false" outlineLevel="0" collapsed="false">
      <c r="A245" s="14"/>
      <c r="B245" s="9"/>
      <c r="C245" s="9"/>
      <c r="D245" s="15"/>
      <c r="E245" s="9"/>
      <c r="F245" s="9"/>
      <c r="G245" s="16" t="str">
        <f aca="false">IF($D245="","",$D245*IF($F245="",1,$F245))</f>
        <v/>
      </c>
      <c r="H245" s="9"/>
      <c r="I245" s="10" t="str">
        <f aca="false">IF($H245="","",IFERROR(INDEX(Categories!$B$5:$B$19,MATCH($H245,Categories!$A$5:$A$19,0)),"UNMAPPED"))</f>
        <v/>
      </c>
      <c r="J245" s="9"/>
      <c r="K245" s="9"/>
      <c r="L245" s="9"/>
      <c r="M245" s="9"/>
      <c r="N245" s="9"/>
    </row>
    <row r="246" customFormat="false" ht="15" hidden="false" customHeight="false" outlineLevel="0" collapsed="false">
      <c r="A246" s="14"/>
      <c r="B246" s="9"/>
      <c r="C246" s="9"/>
      <c r="D246" s="15"/>
      <c r="E246" s="9"/>
      <c r="F246" s="9"/>
      <c r="G246" s="16" t="str">
        <f aca="false">IF($D246="","",$D246*IF($F246="",1,$F246))</f>
        <v/>
      </c>
      <c r="H246" s="9"/>
      <c r="I246" s="10" t="str">
        <f aca="false">IF($H246="","",IFERROR(INDEX(Categories!$B$5:$B$19,MATCH($H246,Categories!$A$5:$A$19,0)),"UNMAPPED"))</f>
        <v/>
      </c>
      <c r="J246" s="9"/>
      <c r="K246" s="9"/>
      <c r="L246" s="9"/>
      <c r="M246" s="9"/>
      <c r="N246" s="9"/>
    </row>
    <row r="247" customFormat="false" ht="15" hidden="false" customHeight="false" outlineLevel="0" collapsed="false">
      <c r="A247" s="14"/>
      <c r="B247" s="9"/>
      <c r="C247" s="9"/>
      <c r="D247" s="15"/>
      <c r="E247" s="9"/>
      <c r="F247" s="9"/>
      <c r="G247" s="16" t="str">
        <f aca="false">IF($D247="","",$D247*IF($F247="",1,$F247))</f>
        <v/>
      </c>
      <c r="H247" s="9"/>
      <c r="I247" s="10" t="str">
        <f aca="false">IF($H247="","",IFERROR(INDEX(Categories!$B$5:$B$19,MATCH($H247,Categories!$A$5:$A$19,0)),"UNMAPPED"))</f>
        <v/>
      </c>
      <c r="J247" s="9"/>
      <c r="K247" s="9"/>
      <c r="L247" s="9"/>
      <c r="M247" s="9"/>
      <c r="N247" s="9"/>
    </row>
    <row r="248" customFormat="false" ht="15" hidden="false" customHeight="false" outlineLevel="0" collapsed="false">
      <c r="A248" s="14"/>
      <c r="B248" s="9"/>
      <c r="C248" s="9"/>
      <c r="D248" s="15"/>
      <c r="E248" s="9"/>
      <c r="F248" s="9"/>
      <c r="G248" s="16" t="str">
        <f aca="false">IF($D248="","",$D248*IF($F248="",1,$F248))</f>
        <v/>
      </c>
      <c r="H248" s="9"/>
      <c r="I248" s="10" t="str">
        <f aca="false">IF($H248="","",IFERROR(INDEX(Categories!$B$5:$B$19,MATCH($H248,Categories!$A$5:$A$19,0)),"UNMAPPED"))</f>
        <v/>
      </c>
      <c r="J248" s="9"/>
      <c r="K248" s="9"/>
      <c r="L248" s="9"/>
      <c r="M248" s="9"/>
      <c r="N248" s="9"/>
    </row>
    <row r="249" customFormat="false" ht="15" hidden="false" customHeight="false" outlineLevel="0" collapsed="false">
      <c r="A249" s="14"/>
      <c r="B249" s="9"/>
      <c r="C249" s="9"/>
      <c r="D249" s="15"/>
      <c r="E249" s="9"/>
      <c r="F249" s="9"/>
      <c r="G249" s="16" t="str">
        <f aca="false">IF($D249="","",$D249*IF($F249="",1,$F249))</f>
        <v/>
      </c>
      <c r="H249" s="9"/>
      <c r="I249" s="10" t="str">
        <f aca="false">IF($H249="","",IFERROR(INDEX(Categories!$B$5:$B$19,MATCH($H249,Categories!$A$5:$A$19,0)),"UNMAPPED"))</f>
        <v/>
      </c>
      <c r="J249" s="9"/>
      <c r="K249" s="9"/>
      <c r="L249" s="9"/>
      <c r="M249" s="9"/>
      <c r="N249" s="9"/>
    </row>
    <row r="250" customFormat="false" ht="15" hidden="false" customHeight="false" outlineLevel="0" collapsed="false">
      <c r="A250" s="14"/>
      <c r="B250" s="9"/>
      <c r="C250" s="9"/>
      <c r="D250" s="15"/>
      <c r="E250" s="9"/>
      <c r="F250" s="9"/>
      <c r="G250" s="16" t="str">
        <f aca="false">IF($D250="","",$D250*IF($F250="",1,$F250))</f>
        <v/>
      </c>
      <c r="H250" s="9"/>
      <c r="I250" s="10" t="str">
        <f aca="false">IF($H250="","",IFERROR(INDEX(Categories!$B$5:$B$19,MATCH($H250,Categories!$A$5:$A$19,0)),"UNMAPPED"))</f>
        <v/>
      </c>
      <c r="J250" s="9"/>
      <c r="K250" s="9"/>
      <c r="L250" s="9"/>
      <c r="M250" s="9"/>
      <c r="N250" s="9"/>
    </row>
    <row r="251" customFormat="false" ht="15" hidden="false" customHeight="false" outlineLevel="0" collapsed="false">
      <c r="A251" s="14"/>
      <c r="B251" s="9"/>
      <c r="C251" s="9"/>
      <c r="D251" s="15"/>
      <c r="E251" s="9"/>
      <c r="F251" s="9"/>
      <c r="G251" s="16" t="str">
        <f aca="false">IF($D251="","",$D251*IF($F251="",1,$F251))</f>
        <v/>
      </c>
      <c r="H251" s="9"/>
      <c r="I251" s="10" t="str">
        <f aca="false">IF($H251="","",IFERROR(INDEX(Categories!$B$5:$B$19,MATCH($H251,Categories!$A$5:$A$19,0)),"UNMAPPED"))</f>
        <v/>
      </c>
      <c r="J251" s="9"/>
      <c r="K251" s="9"/>
      <c r="L251" s="9"/>
      <c r="M251" s="9"/>
      <c r="N251" s="9"/>
    </row>
    <row r="252" customFormat="false" ht="15" hidden="false" customHeight="false" outlineLevel="0" collapsed="false">
      <c r="A252" s="14"/>
      <c r="B252" s="9"/>
      <c r="C252" s="9"/>
      <c r="D252" s="15"/>
      <c r="E252" s="9"/>
      <c r="F252" s="9"/>
      <c r="G252" s="16" t="str">
        <f aca="false">IF($D252="","",$D252*IF($F252="",1,$F252))</f>
        <v/>
      </c>
      <c r="H252" s="9"/>
      <c r="I252" s="10" t="str">
        <f aca="false">IF($H252="","",IFERROR(INDEX(Categories!$B$5:$B$19,MATCH($H252,Categories!$A$5:$A$19,0)),"UNMAPPED"))</f>
        <v/>
      </c>
      <c r="J252" s="9"/>
      <c r="K252" s="9"/>
      <c r="L252" s="9"/>
      <c r="M252" s="9"/>
      <c r="N252" s="9"/>
    </row>
    <row r="253" customFormat="false" ht="15" hidden="false" customHeight="false" outlineLevel="0" collapsed="false">
      <c r="A253" s="14"/>
      <c r="B253" s="9"/>
      <c r="C253" s="9"/>
      <c r="D253" s="15"/>
      <c r="E253" s="9"/>
      <c r="F253" s="9"/>
      <c r="G253" s="16" t="str">
        <f aca="false">IF($D253="","",$D253*IF($F253="",1,$F253))</f>
        <v/>
      </c>
      <c r="H253" s="9"/>
      <c r="I253" s="10" t="str">
        <f aca="false">IF($H253="","",IFERROR(INDEX(Categories!$B$5:$B$19,MATCH($H253,Categories!$A$5:$A$19,0)),"UNMAPPED"))</f>
        <v/>
      </c>
      <c r="J253" s="9"/>
      <c r="K253" s="9"/>
      <c r="L253" s="9"/>
      <c r="M253" s="9"/>
      <c r="N253" s="9"/>
    </row>
    <row r="254" customFormat="false" ht="15" hidden="false" customHeight="false" outlineLevel="0" collapsed="false">
      <c r="A254" s="14"/>
      <c r="B254" s="9"/>
      <c r="C254" s="9"/>
      <c r="D254" s="15"/>
      <c r="E254" s="9"/>
      <c r="F254" s="9"/>
      <c r="G254" s="16" t="str">
        <f aca="false">IF($D254="","",$D254*IF($F254="",1,$F254))</f>
        <v/>
      </c>
      <c r="H254" s="9"/>
      <c r="I254" s="10" t="str">
        <f aca="false">IF($H254="","",IFERROR(INDEX(Categories!$B$5:$B$19,MATCH($H254,Categories!$A$5:$A$19,0)),"UNMAPPED"))</f>
        <v/>
      </c>
      <c r="J254" s="9"/>
      <c r="K254" s="9"/>
      <c r="L254" s="9"/>
      <c r="M254" s="9"/>
      <c r="N254" s="9"/>
    </row>
    <row r="255" customFormat="false" ht="15" hidden="false" customHeight="false" outlineLevel="0" collapsed="false">
      <c r="A255" s="14"/>
      <c r="B255" s="9"/>
      <c r="C255" s="9"/>
      <c r="D255" s="15"/>
      <c r="E255" s="9"/>
      <c r="F255" s="9"/>
      <c r="G255" s="16" t="str">
        <f aca="false">IF($D255="","",$D255*IF($F255="",1,$F255))</f>
        <v/>
      </c>
      <c r="H255" s="9"/>
      <c r="I255" s="10" t="str">
        <f aca="false">IF($H255="","",IFERROR(INDEX(Categories!$B$5:$B$19,MATCH($H255,Categories!$A$5:$A$19,0)),"UNMAPPED"))</f>
        <v/>
      </c>
      <c r="J255" s="9"/>
      <c r="K255" s="9"/>
      <c r="L255" s="9"/>
      <c r="M255" s="9"/>
      <c r="N255" s="9"/>
    </row>
    <row r="256" customFormat="false" ht="15" hidden="false" customHeight="false" outlineLevel="0" collapsed="false">
      <c r="A256" s="14"/>
      <c r="B256" s="9"/>
      <c r="C256" s="9"/>
      <c r="D256" s="15"/>
      <c r="E256" s="9"/>
      <c r="F256" s="9"/>
      <c r="G256" s="16" t="str">
        <f aca="false">IF($D256="","",$D256*IF($F256="",1,$F256))</f>
        <v/>
      </c>
      <c r="H256" s="9"/>
      <c r="I256" s="10" t="str">
        <f aca="false">IF($H256="","",IFERROR(INDEX(Categories!$B$5:$B$19,MATCH($H256,Categories!$A$5:$A$19,0)),"UNMAPPED"))</f>
        <v/>
      </c>
      <c r="J256" s="9"/>
      <c r="K256" s="9"/>
      <c r="L256" s="9"/>
      <c r="M256" s="9"/>
      <c r="N256" s="9"/>
    </row>
    <row r="257" customFormat="false" ht="15" hidden="false" customHeight="false" outlineLevel="0" collapsed="false">
      <c r="A257" s="14"/>
      <c r="B257" s="9"/>
      <c r="C257" s="9"/>
      <c r="D257" s="15"/>
      <c r="E257" s="9"/>
      <c r="F257" s="9"/>
      <c r="G257" s="16" t="str">
        <f aca="false">IF($D257="","",$D257*IF($F257="",1,$F257))</f>
        <v/>
      </c>
      <c r="H257" s="9"/>
      <c r="I257" s="10" t="str">
        <f aca="false">IF($H257="","",IFERROR(INDEX(Categories!$B$5:$B$19,MATCH($H257,Categories!$A$5:$A$19,0)),"UNMAPPED"))</f>
        <v/>
      </c>
      <c r="J257" s="9"/>
      <c r="K257" s="9"/>
      <c r="L257" s="9"/>
      <c r="M257" s="9"/>
      <c r="N257" s="9"/>
    </row>
    <row r="258" customFormat="false" ht="15" hidden="false" customHeight="false" outlineLevel="0" collapsed="false">
      <c r="A258" s="14"/>
      <c r="B258" s="9"/>
      <c r="C258" s="9"/>
      <c r="D258" s="15"/>
      <c r="E258" s="9"/>
      <c r="F258" s="9"/>
      <c r="G258" s="16" t="str">
        <f aca="false">IF($D258="","",$D258*IF($F258="",1,$F258))</f>
        <v/>
      </c>
      <c r="H258" s="9"/>
      <c r="I258" s="10" t="str">
        <f aca="false">IF($H258="","",IFERROR(INDEX(Categories!$B$5:$B$19,MATCH($H258,Categories!$A$5:$A$19,0)),"UNMAPPED"))</f>
        <v/>
      </c>
      <c r="J258" s="9"/>
      <c r="K258" s="9"/>
      <c r="L258" s="9"/>
      <c r="M258" s="9"/>
      <c r="N258" s="9"/>
    </row>
    <row r="259" customFormat="false" ht="15" hidden="false" customHeight="false" outlineLevel="0" collapsed="false">
      <c r="A259" s="14"/>
      <c r="B259" s="9"/>
      <c r="C259" s="9"/>
      <c r="D259" s="15"/>
      <c r="E259" s="9"/>
      <c r="F259" s="9"/>
      <c r="G259" s="16" t="str">
        <f aca="false">IF($D259="","",$D259*IF($F259="",1,$F259))</f>
        <v/>
      </c>
      <c r="H259" s="9"/>
      <c r="I259" s="10" t="str">
        <f aca="false">IF($H259="","",IFERROR(INDEX(Categories!$B$5:$B$19,MATCH($H259,Categories!$A$5:$A$19,0)),"UNMAPPED"))</f>
        <v/>
      </c>
      <c r="J259" s="9"/>
      <c r="K259" s="9"/>
      <c r="L259" s="9"/>
      <c r="M259" s="9"/>
      <c r="N259" s="9"/>
    </row>
    <row r="260" customFormat="false" ht="15" hidden="false" customHeight="false" outlineLevel="0" collapsed="false">
      <c r="A260" s="14"/>
      <c r="B260" s="9"/>
      <c r="C260" s="9"/>
      <c r="D260" s="15"/>
      <c r="E260" s="9"/>
      <c r="F260" s="9"/>
      <c r="G260" s="16" t="str">
        <f aca="false">IF($D260="","",$D260*IF($F260="",1,$F260))</f>
        <v/>
      </c>
      <c r="H260" s="9"/>
      <c r="I260" s="10" t="str">
        <f aca="false">IF($H260="","",IFERROR(INDEX(Categories!$B$5:$B$19,MATCH($H260,Categories!$A$5:$A$19,0)),"UNMAPPED"))</f>
        <v/>
      </c>
      <c r="J260" s="9"/>
      <c r="K260" s="9"/>
      <c r="L260" s="9"/>
      <c r="M260" s="9"/>
      <c r="N260" s="9"/>
    </row>
    <row r="261" customFormat="false" ht="15" hidden="false" customHeight="false" outlineLevel="0" collapsed="false">
      <c r="A261" s="14"/>
      <c r="B261" s="9"/>
      <c r="C261" s="9"/>
      <c r="D261" s="15"/>
      <c r="E261" s="9"/>
      <c r="F261" s="9"/>
      <c r="G261" s="16" t="str">
        <f aca="false">IF($D261="","",$D261*IF($F261="",1,$F261))</f>
        <v/>
      </c>
      <c r="H261" s="9"/>
      <c r="I261" s="10" t="str">
        <f aca="false">IF($H261="","",IFERROR(INDEX(Categories!$B$5:$B$19,MATCH($H261,Categories!$A$5:$A$19,0)),"UNMAPPED"))</f>
        <v/>
      </c>
      <c r="J261" s="9"/>
      <c r="K261" s="9"/>
      <c r="L261" s="9"/>
      <c r="M261" s="9"/>
      <c r="N261" s="9"/>
    </row>
    <row r="262" customFormat="false" ht="15" hidden="false" customHeight="false" outlineLevel="0" collapsed="false">
      <c r="A262" s="14"/>
      <c r="B262" s="9"/>
      <c r="C262" s="9"/>
      <c r="D262" s="15"/>
      <c r="E262" s="9"/>
      <c r="F262" s="9"/>
      <c r="G262" s="16" t="str">
        <f aca="false">IF($D262="","",$D262*IF($F262="",1,$F262))</f>
        <v/>
      </c>
      <c r="H262" s="9"/>
      <c r="I262" s="10" t="str">
        <f aca="false">IF($H262="","",IFERROR(INDEX(Categories!$B$5:$B$19,MATCH($H262,Categories!$A$5:$A$19,0)),"UNMAPPED"))</f>
        <v/>
      </c>
      <c r="J262" s="9"/>
      <c r="K262" s="9"/>
      <c r="L262" s="9"/>
      <c r="M262" s="9"/>
      <c r="N262" s="9"/>
    </row>
    <row r="263" customFormat="false" ht="15" hidden="false" customHeight="false" outlineLevel="0" collapsed="false">
      <c r="A263" s="14"/>
      <c r="B263" s="9"/>
      <c r="C263" s="9"/>
      <c r="D263" s="15"/>
      <c r="E263" s="9"/>
      <c r="F263" s="9"/>
      <c r="G263" s="16" t="str">
        <f aca="false">IF($D263="","",$D263*IF($F263="",1,$F263))</f>
        <v/>
      </c>
      <c r="H263" s="9"/>
      <c r="I263" s="10" t="str">
        <f aca="false">IF($H263="","",IFERROR(INDEX(Categories!$B$5:$B$19,MATCH($H263,Categories!$A$5:$A$19,0)),"UNMAPPED"))</f>
        <v/>
      </c>
      <c r="J263" s="9"/>
      <c r="K263" s="9"/>
      <c r="L263" s="9"/>
      <c r="M263" s="9"/>
      <c r="N263" s="9"/>
    </row>
    <row r="264" customFormat="false" ht="15" hidden="false" customHeight="false" outlineLevel="0" collapsed="false">
      <c r="A264" s="14"/>
      <c r="B264" s="9"/>
      <c r="C264" s="9"/>
      <c r="D264" s="15"/>
      <c r="E264" s="9"/>
      <c r="F264" s="9"/>
      <c r="G264" s="16" t="str">
        <f aca="false">IF($D264="","",$D264*IF($F264="",1,$F264))</f>
        <v/>
      </c>
      <c r="H264" s="9"/>
      <c r="I264" s="10" t="str">
        <f aca="false">IF($H264="","",IFERROR(INDEX(Categories!$B$5:$B$19,MATCH($H264,Categories!$A$5:$A$19,0)),"UNMAPPED"))</f>
        <v/>
      </c>
      <c r="J264" s="9"/>
      <c r="K264" s="9"/>
      <c r="L264" s="9"/>
      <c r="M264" s="9"/>
      <c r="N264" s="9"/>
    </row>
    <row r="265" customFormat="false" ht="15" hidden="false" customHeight="false" outlineLevel="0" collapsed="false">
      <c r="A265" s="14"/>
      <c r="B265" s="9"/>
      <c r="C265" s="9"/>
      <c r="D265" s="15"/>
      <c r="E265" s="9"/>
      <c r="F265" s="9"/>
      <c r="G265" s="16" t="str">
        <f aca="false">IF($D265="","",$D265*IF($F265="",1,$F265))</f>
        <v/>
      </c>
      <c r="H265" s="9"/>
      <c r="I265" s="10" t="str">
        <f aca="false">IF($H265="","",IFERROR(INDEX(Categories!$B$5:$B$19,MATCH($H265,Categories!$A$5:$A$19,0)),"UNMAPPED"))</f>
        <v/>
      </c>
      <c r="J265" s="9"/>
      <c r="K265" s="9"/>
      <c r="L265" s="9"/>
      <c r="M265" s="9"/>
      <c r="N265" s="9"/>
    </row>
    <row r="266" customFormat="false" ht="15" hidden="false" customHeight="false" outlineLevel="0" collapsed="false">
      <c r="A266" s="14"/>
      <c r="B266" s="9"/>
      <c r="C266" s="9"/>
      <c r="D266" s="15"/>
      <c r="E266" s="9"/>
      <c r="F266" s="9"/>
      <c r="G266" s="16" t="str">
        <f aca="false">IF($D266="","",$D266*IF($F266="",1,$F266))</f>
        <v/>
      </c>
      <c r="H266" s="9"/>
      <c r="I266" s="10" t="str">
        <f aca="false">IF($H266="","",IFERROR(INDEX(Categories!$B$5:$B$19,MATCH($H266,Categories!$A$5:$A$19,0)),"UNMAPPED"))</f>
        <v/>
      </c>
      <c r="J266" s="9"/>
      <c r="K266" s="9"/>
      <c r="L266" s="9"/>
      <c r="M266" s="9"/>
      <c r="N266" s="9"/>
    </row>
    <row r="267" customFormat="false" ht="15" hidden="false" customHeight="false" outlineLevel="0" collapsed="false">
      <c r="A267" s="14"/>
      <c r="B267" s="9"/>
      <c r="C267" s="9"/>
      <c r="D267" s="15"/>
      <c r="E267" s="9"/>
      <c r="F267" s="9"/>
      <c r="G267" s="16" t="str">
        <f aca="false">IF($D267="","",$D267*IF($F267="",1,$F267))</f>
        <v/>
      </c>
      <c r="H267" s="9"/>
      <c r="I267" s="10" t="str">
        <f aca="false">IF($H267="","",IFERROR(INDEX(Categories!$B$5:$B$19,MATCH($H267,Categories!$A$5:$A$19,0)),"UNMAPPED"))</f>
        <v/>
      </c>
      <c r="J267" s="9"/>
      <c r="K267" s="9"/>
      <c r="L267" s="9"/>
      <c r="M267" s="9"/>
      <c r="N267" s="9"/>
    </row>
    <row r="268" customFormat="false" ht="15" hidden="false" customHeight="false" outlineLevel="0" collapsed="false">
      <c r="A268" s="14"/>
      <c r="B268" s="9"/>
      <c r="C268" s="9"/>
      <c r="D268" s="15"/>
      <c r="E268" s="9"/>
      <c r="F268" s="9"/>
      <c r="G268" s="16" t="str">
        <f aca="false">IF($D268="","",$D268*IF($F268="",1,$F268))</f>
        <v/>
      </c>
      <c r="H268" s="9"/>
      <c r="I268" s="10" t="str">
        <f aca="false">IF($H268="","",IFERROR(INDEX(Categories!$B$5:$B$19,MATCH($H268,Categories!$A$5:$A$19,0)),"UNMAPPED"))</f>
        <v/>
      </c>
      <c r="J268" s="9"/>
      <c r="K268" s="9"/>
      <c r="L268" s="9"/>
      <c r="M268" s="9"/>
      <c r="N268" s="9"/>
    </row>
    <row r="269" customFormat="false" ht="15" hidden="false" customHeight="false" outlineLevel="0" collapsed="false">
      <c r="A269" s="14"/>
      <c r="B269" s="9"/>
      <c r="C269" s="9"/>
      <c r="D269" s="15"/>
      <c r="E269" s="9"/>
      <c r="F269" s="9"/>
      <c r="G269" s="16" t="str">
        <f aca="false">IF($D269="","",$D269*IF($F269="",1,$F269))</f>
        <v/>
      </c>
      <c r="H269" s="9"/>
      <c r="I269" s="10" t="str">
        <f aca="false">IF($H269="","",IFERROR(INDEX(Categories!$B$5:$B$19,MATCH($H269,Categories!$A$5:$A$19,0)),"UNMAPPED"))</f>
        <v/>
      </c>
      <c r="J269" s="9"/>
      <c r="K269" s="9"/>
      <c r="L269" s="9"/>
      <c r="M269" s="9"/>
      <c r="N269" s="9"/>
    </row>
    <row r="270" customFormat="false" ht="15" hidden="false" customHeight="false" outlineLevel="0" collapsed="false">
      <c r="A270" s="14"/>
      <c r="B270" s="9"/>
      <c r="C270" s="9"/>
      <c r="D270" s="15"/>
      <c r="E270" s="9"/>
      <c r="F270" s="9"/>
      <c r="G270" s="16" t="str">
        <f aca="false">IF($D270="","",$D270*IF($F270="",1,$F270))</f>
        <v/>
      </c>
      <c r="H270" s="9"/>
      <c r="I270" s="10" t="str">
        <f aca="false">IF($H270="","",IFERROR(INDEX(Categories!$B$5:$B$19,MATCH($H270,Categories!$A$5:$A$19,0)),"UNMAPPED"))</f>
        <v/>
      </c>
      <c r="J270" s="9"/>
      <c r="K270" s="9"/>
      <c r="L270" s="9"/>
      <c r="M270" s="9"/>
      <c r="N270" s="9"/>
    </row>
    <row r="271" customFormat="false" ht="15" hidden="false" customHeight="false" outlineLevel="0" collapsed="false">
      <c r="A271" s="14"/>
      <c r="B271" s="9"/>
      <c r="C271" s="9"/>
      <c r="D271" s="15"/>
      <c r="E271" s="9"/>
      <c r="F271" s="9"/>
      <c r="G271" s="16" t="str">
        <f aca="false">IF($D271="","",$D271*IF($F271="",1,$F271))</f>
        <v/>
      </c>
      <c r="H271" s="9"/>
      <c r="I271" s="10" t="str">
        <f aca="false">IF($H271="","",IFERROR(INDEX(Categories!$B$5:$B$19,MATCH($H271,Categories!$A$5:$A$19,0)),"UNMAPPED"))</f>
        <v/>
      </c>
      <c r="J271" s="9"/>
      <c r="K271" s="9"/>
      <c r="L271" s="9"/>
      <c r="M271" s="9"/>
      <c r="N271" s="9"/>
    </row>
    <row r="272" customFormat="false" ht="15" hidden="false" customHeight="false" outlineLevel="0" collapsed="false">
      <c r="A272" s="14"/>
      <c r="B272" s="9"/>
      <c r="C272" s="9"/>
      <c r="D272" s="15"/>
      <c r="E272" s="9"/>
      <c r="F272" s="9"/>
      <c r="G272" s="16" t="str">
        <f aca="false">IF($D272="","",$D272*IF($F272="",1,$F272))</f>
        <v/>
      </c>
      <c r="H272" s="9"/>
      <c r="I272" s="10" t="str">
        <f aca="false">IF($H272="","",IFERROR(INDEX(Categories!$B$5:$B$19,MATCH($H272,Categories!$A$5:$A$19,0)),"UNMAPPED"))</f>
        <v/>
      </c>
      <c r="J272" s="9"/>
      <c r="K272" s="9"/>
      <c r="L272" s="9"/>
      <c r="M272" s="9"/>
      <c r="N272" s="9"/>
    </row>
    <row r="273" customFormat="false" ht="15" hidden="false" customHeight="false" outlineLevel="0" collapsed="false">
      <c r="A273" s="14"/>
      <c r="B273" s="9"/>
      <c r="C273" s="9"/>
      <c r="D273" s="15"/>
      <c r="E273" s="9"/>
      <c r="F273" s="9"/>
      <c r="G273" s="16" t="str">
        <f aca="false">IF($D273="","",$D273*IF($F273="",1,$F273))</f>
        <v/>
      </c>
      <c r="H273" s="9"/>
      <c r="I273" s="10" t="str">
        <f aca="false">IF($H273="","",IFERROR(INDEX(Categories!$B$5:$B$19,MATCH($H273,Categories!$A$5:$A$19,0)),"UNMAPPED"))</f>
        <v/>
      </c>
      <c r="J273" s="9"/>
      <c r="K273" s="9"/>
      <c r="L273" s="9"/>
      <c r="M273" s="9"/>
      <c r="N273" s="9"/>
    </row>
    <row r="274" customFormat="false" ht="15" hidden="false" customHeight="false" outlineLevel="0" collapsed="false">
      <c r="A274" s="14"/>
      <c r="B274" s="9"/>
      <c r="C274" s="9"/>
      <c r="D274" s="15"/>
      <c r="E274" s="9"/>
      <c r="F274" s="9"/>
      <c r="G274" s="16" t="str">
        <f aca="false">IF($D274="","",$D274*IF($F274="",1,$F274))</f>
        <v/>
      </c>
      <c r="H274" s="9"/>
      <c r="I274" s="10" t="str">
        <f aca="false">IF($H274="","",IFERROR(INDEX(Categories!$B$5:$B$19,MATCH($H274,Categories!$A$5:$A$19,0)),"UNMAPPED"))</f>
        <v/>
      </c>
      <c r="J274" s="9"/>
      <c r="K274" s="9"/>
      <c r="L274" s="9"/>
      <c r="M274" s="9"/>
      <c r="N274" s="9"/>
    </row>
    <row r="275" customFormat="false" ht="15" hidden="false" customHeight="false" outlineLevel="0" collapsed="false">
      <c r="A275" s="14"/>
      <c r="B275" s="9"/>
      <c r="C275" s="9"/>
      <c r="D275" s="15"/>
      <c r="E275" s="9"/>
      <c r="F275" s="9"/>
      <c r="G275" s="16" t="str">
        <f aca="false">IF($D275="","",$D275*IF($F275="",1,$F275))</f>
        <v/>
      </c>
      <c r="H275" s="9"/>
      <c r="I275" s="10" t="str">
        <f aca="false">IF($H275="","",IFERROR(INDEX(Categories!$B$5:$B$19,MATCH($H275,Categories!$A$5:$A$19,0)),"UNMAPPED"))</f>
        <v/>
      </c>
      <c r="J275" s="9"/>
      <c r="K275" s="9"/>
      <c r="L275" s="9"/>
      <c r="M275" s="9"/>
      <c r="N275" s="9"/>
    </row>
    <row r="276" customFormat="false" ht="15" hidden="false" customHeight="false" outlineLevel="0" collapsed="false">
      <c r="A276" s="14"/>
      <c r="B276" s="9"/>
      <c r="C276" s="9"/>
      <c r="D276" s="15"/>
      <c r="E276" s="9"/>
      <c r="F276" s="9"/>
      <c r="G276" s="16" t="str">
        <f aca="false">IF($D276="","",$D276*IF($F276="",1,$F276))</f>
        <v/>
      </c>
      <c r="H276" s="9"/>
      <c r="I276" s="10" t="str">
        <f aca="false">IF($H276="","",IFERROR(INDEX(Categories!$B$5:$B$19,MATCH($H276,Categories!$A$5:$A$19,0)),"UNMAPPED"))</f>
        <v/>
      </c>
      <c r="J276" s="9"/>
      <c r="K276" s="9"/>
      <c r="L276" s="9"/>
      <c r="M276" s="9"/>
      <c r="N276" s="9"/>
    </row>
    <row r="277" customFormat="false" ht="15" hidden="false" customHeight="false" outlineLevel="0" collapsed="false">
      <c r="A277" s="14"/>
      <c r="B277" s="9"/>
      <c r="C277" s="9"/>
      <c r="D277" s="15"/>
      <c r="E277" s="9"/>
      <c r="F277" s="9"/>
      <c r="G277" s="16" t="str">
        <f aca="false">IF($D277="","",$D277*IF($F277="",1,$F277))</f>
        <v/>
      </c>
      <c r="H277" s="9"/>
      <c r="I277" s="10" t="str">
        <f aca="false">IF($H277="","",IFERROR(INDEX(Categories!$B$5:$B$19,MATCH($H277,Categories!$A$5:$A$19,0)),"UNMAPPED"))</f>
        <v/>
      </c>
      <c r="J277" s="9"/>
      <c r="K277" s="9"/>
      <c r="L277" s="9"/>
      <c r="M277" s="9"/>
      <c r="N277" s="9"/>
    </row>
    <row r="278" customFormat="false" ht="15" hidden="false" customHeight="false" outlineLevel="0" collapsed="false">
      <c r="A278" s="14"/>
      <c r="B278" s="9"/>
      <c r="C278" s="9"/>
      <c r="D278" s="15"/>
      <c r="E278" s="9"/>
      <c r="F278" s="9"/>
      <c r="G278" s="16" t="str">
        <f aca="false">IF($D278="","",$D278*IF($F278="",1,$F278))</f>
        <v/>
      </c>
      <c r="H278" s="9"/>
      <c r="I278" s="10" t="str">
        <f aca="false">IF($H278="","",IFERROR(INDEX(Categories!$B$5:$B$19,MATCH($H278,Categories!$A$5:$A$19,0)),"UNMAPPED"))</f>
        <v/>
      </c>
      <c r="J278" s="9"/>
      <c r="K278" s="9"/>
      <c r="L278" s="9"/>
      <c r="M278" s="9"/>
      <c r="N278" s="9"/>
    </row>
    <row r="279" customFormat="false" ht="15" hidden="false" customHeight="false" outlineLevel="0" collapsed="false">
      <c r="A279" s="14"/>
      <c r="B279" s="9"/>
      <c r="C279" s="9"/>
      <c r="D279" s="15"/>
      <c r="E279" s="9"/>
      <c r="F279" s="9"/>
      <c r="G279" s="16" t="str">
        <f aca="false">IF($D279="","",$D279*IF($F279="",1,$F279))</f>
        <v/>
      </c>
      <c r="H279" s="9"/>
      <c r="I279" s="10" t="str">
        <f aca="false">IF($H279="","",IFERROR(INDEX(Categories!$B$5:$B$19,MATCH($H279,Categories!$A$5:$A$19,0)),"UNMAPPED"))</f>
        <v/>
      </c>
      <c r="J279" s="9"/>
      <c r="K279" s="9"/>
      <c r="L279" s="9"/>
      <c r="M279" s="9"/>
      <c r="N279" s="9"/>
    </row>
    <row r="280" customFormat="false" ht="15" hidden="false" customHeight="false" outlineLevel="0" collapsed="false">
      <c r="A280" s="14"/>
      <c r="B280" s="9"/>
      <c r="C280" s="9"/>
      <c r="D280" s="15"/>
      <c r="E280" s="9"/>
      <c r="F280" s="9"/>
      <c r="G280" s="16" t="str">
        <f aca="false">IF($D280="","",$D280*IF($F280="",1,$F280))</f>
        <v/>
      </c>
      <c r="H280" s="9"/>
      <c r="I280" s="10" t="str">
        <f aca="false">IF($H280="","",IFERROR(INDEX(Categories!$B$5:$B$19,MATCH($H280,Categories!$A$5:$A$19,0)),"UNMAPPED"))</f>
        <v/>
      </c>
      <c r="J280" s="9"/>
      <c r="K280" s="9"/>
      <c r="L280" s="9"/>
      <c r="M280" s="9"/>
      <c r="N280" s="9"/>
    </row>
    <row r="281" customFormat="false" ht="15" hidden="false" customHeight="false" outlineLevel="0" collapsed="false">
      <c r="A281" s="14"/>
      <c r="B281" s="9"/>
      <c r="C281" s="9"/>
      <c r="D281" s="15"/>
      <c r="E281" s="9"/>
      <c r="F281" s="9"/>
      <c r="G281" s="16" t="str">
        <f aca="false">IF($D281="","",$D281*IF($F281="",1,$F281))</f>
        <v/>
      </c>
      <c r="H281" s="9"/>
      <c r="I281" s="10" t="str">
        <f aca="false">IF($H281="","",IFERROR(INDEX(Categories!$B$5:$B$19,MATCH($H281,Categories!$A$5:$A$19,0)),"UNMAPPED"))</f>
        <v/>
      </c>
      <c r="J281" s="9"/>
      <c r="K281" s="9"/>
      <c r="L281" s="9"/>
      <c r="M281" s="9"/>
      <c r="N281" s="9"/>
    </row>
    <row r="282" customFormat="false" ht="15" hidden="false" customHeight="false" outlineLevel="0" collapsed="false">
      <c r="A282" s="14"/>
      <c r="B282" s="9"/>
      <c r="C282" s="9"/>
      <c r="D282" s="15"/>
      <c r="E282" s="9"/>
      <c r="F282" s="9"/>
      <c r="G282" s="16" t="str">
        <f aca="false">IF($D282="","",$D282*IF($F282="",1,$F282))</f>
        <v/>
      </c>
      <c r="H282" s="9"/>
      <c r="I282" s="10" t="str">
        <f aca="false">IF($H282="","",IFERROR(INDEX(Categories!$B$5:$B$19,MATCH($H282,Categories!$A$5:$A$19,0)),"UNMAPPED"))</f>
        <v/>
      </c>
      <c r="J282" s="9"/>
      <c r="K282" s="9"/>
      <c r="L282" s="9"/>
      <c r="M282" s="9"/>
      <c r="N282" s="9"/>
    </row>
    <row r="283" customFormat="false" ht="15" hidden="false" customHeight="false" outlineLevel="0" collapsed="false">
      <c r="A283" s="14"/>
      <c r="B283" s="9"/>
      <c r="C283" s="9"/>
      <c r="D283" s="15"/>
      <c r="E283" s="9"/>
      <c r="F283" s="9"/>
      <c r="G283" s="16" t="str">
        <f aca="false">IF($D283="","",$D283*IF($F283="",1,$F283))</f>
        <v/>
      </c>
      <c r="H283" s="9"/>
      <c r="I283" s="10" t="str">
        <f aca="false">IF($H283="","",IFERROR(INDEX(Categories!$B$5:$B$19,MATCH($H283,Categories!$A$5:$A$19,0)),"UNMAPPED"))</f>
        <v/>
      </c>
      <c r="J283" s="9"/>
      <c r="K283" s="9"/>
      <c r="L283" s="9"/>
      <c r="M283" s="9"/>
      <c r="N283" s="9"/>
    </row>
    <row r="284" customFormat="false" ht="15" hidden="false" customHeight="false" outlineLevel="0" collapsed="false">
      <c r="A284" s="14"/>
      <c r="B284" s="9"/>
      <c r="C284" s="9"/>
      <c r="D284" s="15"/>
      <c r="E284" s="9"/>
      <c r="F284" s="9"/>
      <c r="G284" s="16" t="str">
        <f aca="false">IF($D284="","",$D284*IF($F284="",1,$F284))</f>
        <v/>
      </c>
      <c r="H284" s="9"/>
      <c r="I284" s="10" t="str">
        <f aca="false">IF($H284="","",IFERROR(INDEX(Categories!$B$5:$B$19,MATCH($H284,Categories!$A$5:$A$19,0)),"UNMAPPED"))</f>
        <v/>
      </c>
      <c r="J284" s="9"/>
      <c r="K284" s="9"/>
      <c r="L284" s="9"/>
      <c r="M284" s="9"/>
      <c r="N284" s="9"/>
    </row>
    <row r="285" customFormat="false" ht="15" hidden="false" customHeight="false" outlineLevel="0" collapsed="false">
      <c r="A285" s="14"/>
      <c r="B285" s="9"/>
      <c r="C285" s="9"/>
      <c r="D285" s="15"/>
      <c r="E285" s="9"/>
      <c r="F285" s="9"/>
      <c r="G285" s="16" t="str">
        <f aca="false">IF($D285="","",$D285*IF($F285="",1,$F285))</f>
        <v/>
      </c>
      <c r="H285" s="9"/>
      <c r="I285" s="10" t="str">
        <f aca="false">IF($H285="","",IFERROR(INDEX(Categories!$B$5:$B$19,MATCH($H285,Categories!$A$5:$A$19,0)),"UNMAPPED"))</f>
        <v/>
      </c>
      <c r="J285" s="9"/>
      <c r="K285" s="9"/>
      <c r="L285" s="9"/>
      <c r="M285" s="9"/>
      <c r="N285" s="9"/>
    </row>
    <row r="286" customFormat="false" ht="15" hidden="false" customHeight="false" outlineLevel="0" collapsed="false">
      <c r="A286" s="14"/>
      <c r="B286" s="9"/>
      <c r="C286" s="9"/>
      <c r="D286" s="15"/>
      <c r="E286" s="9"/>
      <c r="F286" s="9"/>
      <c r="G286" s="16" t="str">
        <f aca="false">IF($D286="","",$D286*IF($F286="",1,$F286))</f>
        <v/>
      </c>
      <c r="H286" s="9"/>
      <c r="I286" s="10" t="str">
        <f aca="false">IF($H286="","",IFERROR(INDEX(Categories!$B$5:$B$19,MATCH($H286,Categories!$A$5:$A$19,0)),"UNMAPPED"))</f>
        <v/>
      </c>
      <c r="J286" s="9"/>
      <c r="K286" s="9"/>
      <c r="L286" s="9"/>
      <c r="M286" s="9"/>
      <c r="N286" s="9"/>
    </row>
    <row r="287" customFormat="false" ht="15" hidden="false" customHeight="false" outlineLevel="0" collapsed="false">
      <c r="A287" s="14"/>
      <c r="B287" s="9"/>
      <c r="C287" s="9"/>
      <c r="D287" s="15"/>
      <c r="E287" s="9"/>
      <c r="F287" s="9"/>
      <c r="G287" s="16" t="str">
        <f aca="false">IF($D287="","",$D287*IF($F287="",1,$F287))</f>
        <v/>
      </c>
      <c r="H287" s="9"/>
      <c r="I287" s="10" t="str">
        <f aca="false">IF($H287="","",IFERROR(INDEX(Categories!$B$5:$B$19,MATCH($H287,Categories!$A$5:$A$19,0)),"UNMAPPED"))</f>
        <v/>
      </c>
      <c r="J287" s="9"/>
      <c r="K287" s="9"/>
      <c r="L287" s="9"/>
      <c r="M287" s="9"/>
      <c r="N287" s="9"/>
    </row>
    <row r="288" customFormat="false" ht="15" hidden="false" customHeight="false" outlineLevel="0" collapsed="false">
      <c r="A288" s="14"/>
      <c r="B288" s="9"/>
      <c r="C288" s="9"/>
      <c r="D288" s="15"/>
      <c r="E288" s="9"/>
      <c r="F288" s="9"/>
      <c r="G288" s="16" t="str">
        <f aca="false">IF($D288="","",$D288*IF($F288="",1,$F288))</f>
        <v/>
      </c>
      <c r="H288" s="9"/>
      <c r="I288" s="10" t="str">
        <f aca="false">IF($H288="","",IFERROR(INDEX(Categories!$B$5:$B$19,MATCH($H288,Categories!$A$5:$A$19,0)),"UNMAPPED"))</f>
        <v/>
      </c>
      <c r="J288" s="9"/>
      <c r="K288" s="9"/>
      <c r="L288" s="9"/>
      <c r="M288" s="9"/>
      <c r="N288" s="9"/>
    </row>
    <row r="289" customFormat="false" ht="15" hidden="false" customHeight="false" outlineLevel="0" collapsed="false">
      <c r="A289" s="14"/>
      <c r="B289" s="9"/>
      <c r="C289" s="9"/>
      <c r="D289" s="15"/>
      <c r="E289" s="9"/>
      <c r="F289" s="9"/>
      <c r="G289" s="16" t="str">
        <f aca="false">IF($D289="","",$D289*IF($F289="",1,$F289))</f>
        <v/>
      </c>
      <c r="H289" s="9"/>
      <c r="I289" s="10" t="str">
        <f aca="false">IF($H289="","",IFERROR(INDEX(Categories!$B$5:$B$19,MATCH($H289,Categories!$A$5:$A$19,0)),"UNMAPPED"))</f>
        <v/>
      </c>
      <c r="J289" s="9"/>
      <c r="K289" s="9"/>
      <c r="L289" s="9"/>
      <c r="M289" s="9"/>
      <c r="N289" s="9"/>
    </row>
    <row r="290" customFormat="false" ht="15" hidden="false" customHeight="false" outlineLevel="0" collapsed="false">
      <c r="A290" s="14"/>
      <c r="B290" s="9"/>
      <c r="C290" s="9"/>
      <c r="D290" s="15"/>
      <c r="E290" s="9"/>
      <c r="F290" s="9"/>
      <c r="G290" s="16" t="str">
        <f aca="false">IF($D290="","",$D290*IF($F290="",1,$F290))</f>
        <v/>
      </c>
      <c r="H290" s="9"/>
      <c r="I290" s="10" t="str">
        <f aca="false">IF($H290="","",IFERROR(INDEX(Categories!$B$5:$B$19,MATCH($H290,Categories!$A$5:$A$19,0)),"UNMAPPED"))</f>
        <v/>
      </c>
      <c r="J290" s="9"/>
      <c r="K290" s="9"/>
      <c r="L290" s="9"/>
      <c r="M290" s="9"/>
      <c r="N290" s="9"/>
    </row>
    <row r="291" customFormat="false" ht="15" hidden="false" customHeight="false" outlineLevel="0" collapsed="false">
      <c r="A291" s="14"/>
      <c r="B291" s="9"/>
      <c r="C291" s="9"/>
      <c r="D291" s="15"/>
      <c r="E291" s="9"/>
      <c r="F291" s="9"/>
      <c r="G291" s="16" t="str">
        <f aca="false">IF($D291="","",$D291*IF($F291="",1,$F291))</f>
        <v/>
      </c>
      <c r="H291" s="9"/>
      <c r="I291" s="10" t="str">
        <f aca="false">IF($H291="","",IFERROR(INDEX(Categories!$B$5:$B$19,MATCH($H291,Categories!$A$5:$A$19,0)),"UNMAPPED"))</f>
        <v/>
      </c>
      <c r="J291" s="9"/>
      <c r="K291" s="9"/>
      <c r="L291" s="9"/>
      <c r="M291" s="9"/>
      <c r="N291" s="9"/>
    </row>
    <row r="292" customFormat="false" ht="15" hidden="false" customHeight="false" outlineLevel="0" collapsed="false">
      <c r="A292" s="14"/>
      <c r="B292" s="9"/>
      <c r="C292" s="9"/>
      <c r="D292" s="15"/>
      <c r="E292" s="9"/>
      <c r="F292" s="9"/>
      <c r="G292" s="16" t="str">
        <f aca="false">IF($D292="","",$D292*IF($F292="",1,$F292))</f>
        <v/>
      </c>
      <c r="H292" s="9"/>
      <c r="I292" s="10" t="str">
        <f aca="false">IF($H292="","",IFERROR(INDEX(Categories!$B$5:$B$19,MATCH($H292,Categories!$A$5:$A$19,0)),"UNMAPPED"))</f>
        <v/>
      </c>
      <c r="J292" s="9"/>
      <c r="K292" s="9"/>
      <c r="L292" s="9"/>
      <c r="M292" s="9"/>
      <c r="N292" s="9"/>
    </row>
    <row r="293" customFormat="false" ht="15" hidden="false" customHeight="false" outlineLevel="0" collapsed="false">
      <c r="A293" s="14"/>
      <c r="B293" s="9"/>
      <c r="C293" s="9"/>
      <c r="D293" s="15"/>
      <c r="E293" s="9"/>
      <c r="F293" s="9"/>
      <c r="G293" s="16" t="str">
        <f aca="false">IF($D293="","",$D293*IF($F293="",1,$F293))</f>
        <v/>
      </c>
      <c r="H293" s="9"/>
      <c r="I293" s="10" t="str">
        <f aca="false">IF($H293="","",IFERROR(INDEX(Categories!$B$5:$B$19,MATCH($H293,Categories!$A$5:$A$19,0)),"UNMAPPED"))</f>
        <v/>
      </c>
      <c r="J293" s="9"/>
      <c r="K293" s="9"/>
      <c r="L293" s="9"/>
      <c r="M293" s="9"/>
      <c r="N293" s="9"/>
    </row>
    <row r="294" customFormat="false" ht="15" hidden="false" customHeight="false" outlineLevel="0" collapsed="false">
      <c r="A294" s="14"/>
      <c r="B294" s="9"/>
      <c r="C294" s="9"/>
      <c r="D294" s="15"/>
      <c r="E294" s="9"/>
      <c r="F294" s="9"/>
      <c r="G294" s="16" t="str">
        <f aca="false">IF($D294="","",$D294*IF($F294="",1,$F294))</f>
        <v/>
      </c>
      <c r="H294" s="9"/>
      <c r="I294" s="10" t="str">
        <f aca="false">IF($H294="","",IFERROR(INDEX(Categories!$B$5:$B$19,MATCH($H294,Categories!$A$5:$A$19,0)),"UNMAPPED"))</f>
        <v/>
      </c>
      <c r="J294" s="9"/>
      <c r="K294" s="9"/>
      <c r="L294" s="9"/>
      <c r="M294" s="9"/>
      <c r="N294" s="9"/>
    </row>
    <row r="295" customFormat="false" ht="15" hidden="false" customHeight="false" outlineLevel="0" collapsed="false">
      <c r="A295" s="14"/>
      <c r="B295" s="9"/>
      <c r="C295" s="9"/>
      <c r="D295" s="15"/>
      <c r="E295" s="9"/>
      <c r="F295" s="9"/>
      <c r="G295" s="16" t="str">
        <f aca="false">IF($D295="","",$D295*IF($F295="",1,$F295))</f>
        <v/>
      </c>
      <c r="H295" s="9"/>
      <c r="I295" s="10" t="str">
        <f aca="false">IF($H295="","",IFERROR(INDEX(Categories!$B$5:$B$19,MATCH($H295,Categories!$A$5:$A$19,0)),"UNMAPPED"))</f>
        <v/>
      </c>
      <c r="J295" s="9"/>
      <c r="K295" s="9"/>
      <c r="L295" s="9"/>
      <c r="M295" s="9"/>
      <c r="N295" s="9"/>
    </row>
    <row r="296" customFormat="false" ht="15" hidden="false" customHeight="false" outlineLevel="0" collapsed="false">
      <c r="A296" s="14"/>
      <c r="B296" s="9"/>
      <c r="C296" s="9"/>
      <c r="D296" s="15"/>
      <c r="E296" s="9"/>
      <c r="F296" s="9"/>
      <c r="G296" s="16" t="str">
        <f aca="false">IF($D296="","",$D296*IF($F296="",1,$F296))</f>
        <v/>
      </c>
      <c r="H296" s="9"/>
      <c r="I296" s="10" t="str">
        <f aca="false">IF($H296="","",IFERROR(INDEX(Categories!$B$5:$B$19,MATCH($H296,Categories!$A$5:$A$19,0)),"UNMAPPED"))</f>
        <v/>
      </c>
      <c r="J296" s="9"/>
      <c r="K296" s="9"/>
      <c r="L296" s="9"/>
      <c r="M296" s="9"/>
      <c r="N296" s="9"/>
    </row>
    <row r="297" customFormat="false" ht="15" hidden="false" customHeight="false" outlineLevel="0" collapsed="false">
      <c r="A297" s="14"/>
      <c r="B297" s="9"/>
      <c r="C297" s="9"/>
      <c r="D297" s="15"/>
      <c r="E297" s="9"/>
      <c r="F297" s="9"/>
      <c r="G297" s="16" t="str">
        <f aca="false">IF($D297="","",$D297*IF($F297="",1,$F297))</f>
        <v/>
      </c>
      <c r="H297" s="9"/>
      <c r="I297" s="10" t="str">
        <f aca="false">IF($H297="","",IFERROR(INDEX(Categories!$B$5:$B$19,MATCH($H297,Categories!$A$5:$A$19,0)),"UNMAPPED"))</f>
        <v/>
      </c>
      <c r="J297" s="9"/>
      <c r="K297" s="9"/>
      <c r="L297" s="9"/>
      <c r="M297" s="9"/>
      <c r="N297" s="9"/>
    </row>
    <row r="298" customFormat="false" ht="15" hidden="false" customHeight="false" outlineLevel="0" collapsed="false">
      <c r="A298" s="14"/>
      <c r="B298" s="9"/>
      <c r="C298" s="9"/>
      <c r="D298" s="15"/>
      <c r="E298" s="9"/>
      <c r="F298" s="9"/>
      <c r="G298" s="16" t="str">
        <f aca="false">IF($D298="","",$D298*IF($F298="",1,$F298))</f>
        <v/>
      </c>
      <c r="H298" s="9"/>
      <c r="I298" s="10" t="str">
        <f aca="false">IF($H298="","",IFERROR(INDEX(Categories!$B$5:$B$19,MATCH($H298,Categories!$A$5:$A$19,0)),"UNMAPPED"))</f>
        <v/>
      </c>
      <c r="J298" s="9"/>
      <c r="K298" s="9"/>
      <c r="L298" s="9"/>
      <c r="M298" s="9"/>
      <c r="N298" s="9"/>
    </row>
    <row r="299" customFormat="false" ht="15" hidden="false" customHeight="false" outlineLevel="0" collapsed="false">
      <c r="A299" s="14"/>
      <c r="B299" s="9"/>
      <c r="C299" s="9"/>
      <c r="D299" s="15"/>
      <c r="E299" s="9"/>
      <c r="F299" s="9"/>
      <c r="G299" s="16" t="str">
        <f aca="false">IF($D299="","",$D299*IF($F299="",1,$F299))</f>
        <v/>
      </c>
      <c r="H299" s="9"/>
      <c r="I299" s="10" t="str">
        <f aca="false">IF($H299="","",IFERROR(INDEX(Categories!$B$5:$B$19,MATCH($H299,Categories!$A$5:$A$19,0)),"UNMAPPED"))</f>
        <v/>
      </c>
      <c r="J299" s="9"/>
      <c r="K299" s="9"/>
      <c r="L299" s="9"/>
      <c r="M299" s="9"/>
      <c r="N299" s="9"/>
    </row>
    <row r="300" customFormat="false" ht="15" hidden="false" customHeight="false" outlineLevel="0" collapsed="false">
      <c r="A300" s="14"/>
      <c r="B300" s="9"/>
      <c r="C300" s="9"/>
      <c r="D300" s="15"/>
      <c r="E300" s="9"/>
      <c r="F300" s="9"/>
      <c r="G300" s="16" t="str">
        <f aca="false">IF($D300="","",$D300*IF($F300="",1,$F300))</f>
        <v/>
      </c>
      <c r="H300" s="9"/>
      <c r="I300" s="10" t="str">
        <f aca="false">IF($H300="","",IFERROR(INDEX(Categories!$B$5:$B$19,MATCH($H300,Categories!$A$5:$A$19,0)),"UNMAPPED"))</f>
        <v/>
      </c>
      <c r="J300" s="9"/>
      <c r="K300" s="9"/>
      <c r="L300" s="9"/>
      <c r="M300" s="9"/>
      <c r="N300" s="9"/>
    </row>
    <row r="301" customFormat="false" ht="15" hidden="false" customHeight="false" outlineLevel="0" collapsed="false">
      <c r="A301" s="14"/>
      <c r="B301" s="9"/>
      <c r="C301" s="9"/>
      <c r="D301" s="15"/>
      <c r="E301" s="9"/>
      <c r="F301" s="9"/>
      <c r="G301" s="16" t="str">
        <f aca="false">IF($D301="","",$D301*IF($F301="",1,$F301))</f>
        <v/>
      </c>
      <c r="H301" s="9"/>
      <c r="I301" s="10" t="str">
        <f aca="false">IF($H301="","",IFERROR(INDEX(Categories!$B$5:$B$19,MATCH($H301,Categories!$A$5:$A$19,0)),"UNMAPPED"))</f>
        <v/>
      </c>
      <c r="J301" s="9"/>
      <c r="K301" s="9"/>
      <c r="L301" s="9"/>
      <c r="M301" s="9"/>
      <c r="N301" s="9"/>
    </row>
    <row r="302" customFormat="false" ht="15" hidden="false" customHeight="false" outlineLevel="0" collapsed="false">
      <c r="A302" s="14"/>
      <c r="B302" s="9"/>
      <c r="C302" s="9"/>
      <c r="D302" s="15"/>
      <c r="E302" s="9"/>
      <c r="F302" s="9"/>
      <c r="G302" s="16" t="str">
        <f aca="false">IF($D302="","",$D302*IF($F302="",1,$F302))</f>
        <v/>
      </c>
      <c r="H302" s="9"/>
      <c r="I302" s="10" t="str">
        <f aca="false">IF($H302="","",IFERROR(INDEX(Categories!$B$5:$B$19,MATCH($H302,Categories!$A$5:$A$19,0)),"UNMAPPED"))</f>
        <v/>
      </c>
      <c r="J302" s="9"/>
      <c r="K302" s="9"/>
      <c r="L302" s="9"/>
      <c r="M302" s="9"/>
      <c r="N302" s="9"/>
    </row>
    <row r="303" customFormat="false" ht="15" hidden="false" customHeight="false" outlineLevel="0" collapsed="false">
      <c r="A303" s="14"/>
      <c r="B303" s="9"/>
      <c r="C303" s="9"/>
      <c r="D303" s="15"/>
      <c r="E303" s="9"/>
      <c r="F303" s="9"/>
      <c r="G303" s="16" t="str">
        <f aca="false">IF($D303="","",$D303*IF($F303="",1,$F303))</f>
        <v/>
      </c>
      <c r="H303" s="9"/>
      <c r="I303" s="10" t="str">
        <f aca="false">IF($H303="","",IFERROR(INDEX(Categories!$B$5:$B$19,MATCH($H303,Categories!$A$5:$A$19,0)),"UNMAPPED"))</f>
        <v/>
      </c>
      <c r="J303" s="9"/>
      <c r="K303" s="9"/>
      <c r="L303" s="9"/>
      <c r="M303" s="9"/>
      <c r="N303" s="9"/>
    </row>
    <row r="304" customFormat="false" ht="15" hidden="false" customHeight="false" outlineLevel="0" collapsed="false">
      <c r="A304" s="14"/>
      <c r="B304" s="9"/>
      <c r="C304" s="9"/>
      <c r="D304" s="15"/>
      <c r="E304" s="9"/>
      <c r="F304" s="9"/>
      <c r="G304" s="16" t="str">
        <f aca="false">IF($D304="","",$D304*IF($F304="",1,$F304))</f>
        <v/>
      </c>
      <c r="H304" s="9"/>
      <c r="I304" s="10" t="str">
        <f aca="false">IF($H304="","",IFERROR(INDEX(Categories!$B$5:$B$19,MATCH($H304,Categories!$A$5:$A$19,0)),"UNMAPPED"))</f>
        <v/>
      </c>
      <c r="J304" s="9"/>
      <c r="K304" s="9"/>
      <c r="L304" s="9"/>
      <c r="M304" s="9"/>
      <c r="N304" s="9"/>
    </row>
    <row r="305" customFormat="false" ht="15" hidden="false" customHeight="false" outlineLevel="0" collapsed="false">
      <c r="A305" s="14"/>
      <c r="B305" s="9"/>
      <c r="C305" s="9"/>
      <c r="D305" s="15"/>
      <c r="E305" s="9"/>
      <c r="F305" s="9"/>
      <c r="G305" s="16" t="str">
        <f aca="false">IF($D305="","",$D305*IF($F305="",1,$F305))</f>
        <v/>
      </c>
      <c r="H305" s="9"/>
      <c r="I305" s="10" t="str">
        <f aca="false">IF($H305="","",IFERROR(INDEX(Categories!$B$5:$B$19,MATCH($H305,Categories!$A$5:$A$19,0)),"UNMAPPED"))</f>
        <v/>
      </c>
      <c r="J305" s="9"/>
      <c r="K305" s="9"/>
      <c r="L305" s="9"/>
      <c r="M305" s="9"/>
      <c r="N305" s="9"/>
    </row>
    <row r="306" customFormat="false" ht="15" hidden="false" customHeight="false" outlineLevel="0" collapsed="false">
      <c r="A306" s="14"/>
      <c r="B306" s="9"/>
      <c r="C306" s="9"/>
      <c r="D306" s="15"/>
      <c r="E306" s="9"/>
      <c r="F306" s="9"/>
      <c r="G306" s="16" t="str">
        <f aca="false">IF($D306="","",$D306*IF($F306="",1,$F306))</f>
        <v/>
      </c>
      <c r="H306" s="9"/>
      <c r="I306" s="10" t="str">
        <f aca="false">IF($H306="","",IFERROR(INDEX(Categories!$B$5:$B$19,MATCH($H306,Categories!$A$5:$A$19,0)),"UNMAPPED"))</f>
        <v/>
      </c>
      <c r="J306" s="9"/>
      <c r="K306" s="9"/>
      <c r="L306" s="9"/>
      <c r="M306" s="9"/>
      <c r="N306" s="9"/>
    </row>
    <row r="307" customFormat="false" ht="15" hidden="false" customHeight="false" outlineLevel="0" collapsed="false">
      <c r="A307" s="14"/>
      <c r="B307" s="9"/>
      <c r="C307" s="9"/>
      <c r="D307" s="15"/>
      <c r="E307" s="9"/>
      <c r="F307" s="9"/>
      <c r="G307" s="16" t="str">
        <f aca="false">IF($D307="","",$D307*IF($F307="",1,$F307))</f>
        <v/>
      </c>
      <c r="H307" s="9"/>
      <c r="I307" s="10" t="str">
        <f aca="false">IF($H307="","",IFERROR(INDEX(Categories!$B$5:$B$19,MATCH($H307,Categories!$A$5:$A$19,0)),"UNMAPPED"))</f>
        <v/>
      </c>
      <c r="J307" s="9"/>
      <c r="K307" s="9"/>
      <c r="L307" s="9"/>
      <c r="M307" s="9"/>
      <c r="N307" s="9"/>
    </row>
    <row r="308" customFormat="false" ht="15" hidden="false" customHeight="false" outlineLevel="0" collapsed="false">
      <c r="A308" s="14"/>
      <c r="B308" s="9"/>
      <c r="C308" s="9"/>
      <c r="D308" s="15"/>
      <c r="E308" s="9"/>
      <c r="F308" s="9"/>
      <c r="G308" s="16" t="str">
        <f aca="false">IF($D308="","",$D308*IF($F308="",1,$F308))</f>
        <v/>
      </c>
      <c r="H308" s="9"/>
      <c r="I308" s="10" t="str">
        <f aca="false">IF($H308="","",IFERROR(INDEX(Categories!$B$5:$B$19,MATCH($H308,Categories!$A$5:$A$19,0)),"UNMAPPED"))</f>
        <v/>
      </c>
      <c r="J308" s="9"/>
      <c r="K308" s="9"/>
      <c r="L308" s="9"/>
      <c r="M308" s="9"/>
      <c r="N308" s="9"/>
    </row>
    <row r="309" customFormat="false" ht="15" hidden="false" customHeight="false" outlineLevel="0" collapsed="false">
      <c r="A309" s="14"/>
      <c r="B309" s="9"/>
      <c r="C309" s="9"/>
      <c r="D309" s="15"/>
      <c r="E309" s="9"/>
      <c r="F309" s="9"/>
      <c r="G309" s="16" t="str">
        <f aca="false">IF($D309="","",$D309*IF($F309="",1,$F309))</f>
        <v/>
      </c>
      <c r="H309" s="9"/>
      <c r="I309" s="10" t="str">
        <f aca="false">IF($H309="","",IFERROR(INDEX(Categories!$B$5:$B$19,MATCH($H309,Categories!$A$5:$A$19,0)),"UNMAPPED"))</f>
        <v/>
      </c>
      <c r="J309" s="9"/>
      <c r="K309" s="9"/>
      <c r="L309" s="9"/>
      <c r="M309" s="9"/>
      <c r="N309" s="9"/>
    </row>
    <row r="310" customFormat="false" ht="15" hidden="false" customHeight="false" outlineLevel="0" collapsed="false">
      <c r="A310" s="14"/>
      <c r="B310" s="9"/>
      <c r="C310" s="9"/>
      <c r="D310" s="15"/>
      <c r="E310" s="9"/>
      <c r="F310" s="9"/>
      <c r="G310" s="16" t="str">
        <f aca="false">IF($D310="","",$D310*IF($F310="",1,$F310))</f>
        <v/>
      </c>
      <c r="H310" s="9"/>
      <c r="I310" s="10" t="str">
        <f aca="false">IF($H310="","",IFERROR(INDEX(Categories!$B$5:$B$19,MATCH($H310,Categories!$A$5:$A$19,0)),"UNMAPPED"))</f>
        <v/>
      </c>
      <c r="J310" s="9"/>
      <c r="K310" s="9"/>
      <c r="L310" s="9"/>
      <c r="M310" s="9"/>
      <c r="N310" s="9"/>
    </row>
    <row r="311" customFormat="false" ht="15" hidden="false" customHeight="false" outlineLevel="0" collapsed="false">
      <c r="A311" s="14"/>
      <c r="B311" s="9"/>
      <c r="C311" s="9"/>
      <c r="D311" s="15"/>
      <c r="E311" s="9"/>
      <c r="F311" s="9"/>
      <c r="G311" s="16" t="str">
        <f aca="false">IF($D311="","",$D311*IF($F311="",1,$F311))</f>
        <v/>
      </c>
      <c r="H311" s="9"/>
      <c r="I311" s="10" t="str">
        <f aca="false">IF($H311="","",IFERROR(INDEX(Categories!$B$5:$B$19,MATCH($H311,Categories!$A$5:$A$19,0)),"UNMAPPED"))</f>
        <v/>
      </c>
      <c r="J311" s="9"/>
      <c r="K311" s="9"/>
      <c r="L311" s="9"/>
      <c r="M311" s="9"/>
      <c r="N311" s="9"/>
    </row>
    <row r="312" customFormat="false" ht="15" hidden="false" customHeight="false" outlineLevel="0" collapsed="false">
      <c r="A312" s="14"/>
      <c r="B312" s="9"/>
      <c r="C312" s="9"/>
      <c r="D312" s="15"/>
      <c r="E312" s="9"/>
      <c r="F312" s="9"/>
      <c r="G312" s="16" t="str">
        <f aca="false">IF($D312="","",$D312*IF($F312="",1,$F312))</f>
        <v/>
      </c>
      <c r="H312" s="9"/>
      <c r="I312" s="10" t="str">
        <f aca="false">IF($H312="","",IFERROR(INDEX(Categories!$B$5:$B$19,MATCH($H312,Categories!$A$5:$A$19,0)),"UNMAPPED"))</f>
        <v/>
      </c>
      <c r="J312" s="9"/>
      <c r="K312" s="9"/>
      <c r="L312" s="9"/>
      <c r="M312" s="9"/>
      <c r="N312" s="9"/>
    </row>
    <row r="313" customFormat="false" ht="15" hidden="false" customHeight="false" outlineLevel="0" collapsed="false">
      <c r="A313" s="14"/>
      <c r="B313" s="9"/>
      <c r="C313" s="9"/>
      <c r="D313" s="15"/>
      <c r="E313" s="9"/>
      <c r="F313" s="9"/>
      <c r="G313" s="16" t="str">
        <f aca="false">IF($D313="","",$D313*IF($F313="",1,$F313))</f>
        <v/>
      </c>
      <c r="H313" s="9"/>
      <c r="I313" s="10" t="str">
        <f aca="false">IF($H313="","",IFERROR(INDEX(Categories!$B$5:$B$19,MATCH($H313,Categories!$A$5:$A$19,0)),"UNMAPPED"))</f>
        <v/>
      </c>
      <c r="J313" s="9"/>
      <c r="K313" s="9"/>
      <c r="L313" s="9"/>
      <c r="M313" s="9"/>
      <c r="N313" s="9"/>
    </row>
    <row r="314" customFormat="false" ht="15" hidden="false" customHeight="false" outlineLevel="0" collapsed="false">
      <c r="A314" s="14"/>
      <c r="B314" s="9"/>
      <c r="C314" s="9"/>
      <c r="D314" s="15"/>
      <c r="E314" s="9"/>
      <c r="F314" s="9"/>
      <c r="G314" s="16" t="str">
        <f aca="false">IF($D314="","",$D314*IF($F314="",1,$F314))</f>
        <v/>
      </c>
      <c r="H314" s="9"/>
      <c r="I314" s="10" t="str">
        <f aca="false">IF($H314="","",IFERROR(INDEX(Categories!$B$5:$B$19,MATCH($H314,Categories!$A$5:$A$19,0)),"UNMAPPED"))</f>
        <v/>
      </c>
      <c r="J314" s="9"/>
      <c r="K314" s="9"/>
      <c r="L314" s="9"/>
      <c r="M314" s="9"/>
      <c r="N314" s="9"/>
    </row>
    <row r="315" customFormat="false" ht="15" hidden="false" customHeight="false" outlineLevel="0" collapsed="false">
      <c r="A315" s="14"/>
      <c r="B315" s="9"/>
      <c r="C315" s="9"/>
      <c r="D315" s="15"/>
      <c r="E315" s="9"/>
      <c r="F315" s="9"/>
      <c r="G315" s="16" t="str">
        <f aca="false">IF($D315="","",$D315*IF($F315="",1,$F315))</f>
        <v/>
      </c>
      <c r="H315" s="9"/>
      <c r="I315" s="10" t="str">
        <f aca="false">IF($H315="","",IFERROR(INDEX(Categories!$B$5:$B$19,MATCH($H315,Categories!$A$5:$A$19,0)),"UNMAPPED"))</f>
        <v/>
      </c>
      <c r="J315" s="9"/>
      <c r="K315" s="9"/>
      <c r="L315" s="9"/>
      <c r="M315" s="9"/>
      <c r="N315" s="9"/>
    </row>
    <row r="316" customFormat="false" ht="15" hidden="false" customHeight="false" outlineLevel="0" collapsed="false">
      <c r="A316" s="14"/>
      <c r="B316" s="9"/>
      <c r="C316" s="9"/>
      <c r="D316" s="15"/>
      <c r="E316" s="9"/>
      <c r="F316" s="9"/>
      <c r="G316" s="16" t="str">
        <f aca="false">IF($D316="","",$D316*IF($F316="",1,$F316))</f>
        <v/>
      </c>
      <c r="H316" s="9"/>
      <c r="I316" s="10" t="str">
        <f aca="false">IF($H316="","",IFERROR(INDEX(Categories!$B$5:$B$19,MATCH($H316,Categories!$A$5:$A$19,0)),"UNMAPPED"))</f>
        <v/>
      </c>
      <c r="J316" s="9"/>
      <c r="K316" s="9"/>
      <c r="L316" s="9"/>
      <c r="M316" s="9"/>
      <c r="N316" s="9"/>
    </row>
    <row r="317" customFormat="false" ht="15" hidden="false" customHeight="false" outlineLevel="0" collapsed="false">
      <c r="A317" s="14"/>
      <c r="B317" s="9"/>
      <c r="C317" s="9"/>
      <c r="D317" s="15"/>
      <c r="E317" s="9"/>
      <c r="F317" s="9"/>
      <c r="G317" s="16" t="str">
        <f aca="false">IF($D317="","",$D317*IF($F317="",1,$F317))</f>
        <v/>
      </c>
      <c r="H317" s="9"/>
      <c r="I317" s="10" t="str">
        <f aca="false">IF($H317="","",IFERROR(INDEX(Categories!$B$5:$B$19,MATCH($H317,Categories!$A$5:$A$19,0)),"UNMAPPED"))</f>
        <v/>
      </c>
      <c r="J317" s="9"/>
      <c r="K317" s="9"/>
      <c r="L317" s="9"/>
      <c r="M317" s="9"/>
      <c r="N317" s="9"/>
    </row>
    <row r="318" customFormat="false" ht="15" hidden="false" customHeight="false" outlineLevel="0" collapsed="false">
      <c r="A318" s="14"/>
      <c r="B318" s="9"/>
      <c r="C318" s="9"/>
      <c r="D318" s="15"/>
      <c r="E318" s="9"/>
      <c r="F318" s="9"/>
      <c r="G318" s="16" t="str">
        <f aca="false">IF($D318="","",$D318*IF($F318="",1,$F318))</f>
        <v/>
      </c>
      <c r="H318" s="9"/>
      <c r="I318" s="10" t="str">
        <f aca="false">IF($H318="","",IFERROR(INDEX(Categories!$B$5:$B$19,MATCH($H318,Categories!$A$5:$A$19,0)),"UNMAPPED"))</f>
        <v/>
      </c>
      <c r="J318" s="9"/>
      <c r="K318" s="9"/>
      <c r="L318" s="9"/>
      <c r="M318" s="9"/>
      <c r="N318" s="9"/>
    </row>
    <row r="319" customFormat="false" ht="15" hidden="false" customHeight="false" outlineLevel="0" collapsed="false">
      <c r="A319" s="14"/>
      <c r="B319" s="9"/>
      <c r="C319" s="9"/>
      <c r="D319" s="15"/>
      <c r="E319" s="9"/>
      <c r="F319" s="9"/>
      <c r="G319" s="16" t="str">
        <f aca="false">IF($D319="","",$D319*IF($F319="",1,$F319))</f>
        <v/>
      </c>
      <c r="H319" s="9"/>
      <c r="I319" s="10" t="str">
        <f aca="false">IF($H319="","",IFERROR(INDEX(Categories!$B$5:$B$19,MATCH($H319,Categories!$A$5:$A$19,0)),"UNMAPPED"))</f>
        <v/>
      </c>
      <c r="J319" s="9"/>
      <c r="K319" s="9"/>
      <c r="L319" s="9"/>
      <c r="M319" s="9"/>
      <c r="N319" s="9"/>
    </row>
    <row r="320" customFormat="false" ht="15" hidden="false" customHeight="false" outlineLevel="0" collapsed="false">
      <c r="A320" s="14"/>
      <c r="B320" s="9"/>
      <c r="C320" s="9"/>
      <c r="D320" s="15"/>
      <c r="E320" s="9"/>
      <c r="F320" s="9"/>
      <c r="G320" s="16" t="str">
        <f aca="false">IF($D320="","",$D320*IF($F320="",1,$F320))</f>
        <v/>
      </c>
      <c r="H320" s="9"/>
      <c r="I320" s="10" t="str">
        <f aca="false">IF($H320="","",IFERROR(INDEX(Categories!$B$5:$B$19,MATCH($H320,Categories!$A$5:$A$19,0)),"UNMAPPED"))</f>
        <v/>
      </c>
      <c r="J320" s="9"/>
      <c r="K320" s="9"/>
      <c r="L320" s="9"/>
      <c r="M320" s="9"/>
      <c r="N320" s="9"/>
    </row>
    <row r="321" customFormat="false" ht="15" hidden="false" customHeight="false" outlineLevel="0" collapsed="false">
      <c r="A321" s="14"/>
      <c r="B321" s="9"/>
      <c r="C321" s="9"/>
      <c r="D321" s="15"/>
      <c r="E321" s="9"/>
      <c r="F321" s="9"/>
      <c r="G321" s="16" t="str">
        <f aca="false">IF($D321="","",$D321*IF($F321="",1,$F321))</f>
        <v/>
      </c>
      <c r="H321" s="9"/>
      <c r="I321" s="10" t="str">
        <f aca="false">IF($H321="","",IFERROR(INDEX(Categories!$B$5:$B$19,MATCH($H321,Categories!$A$5:$A$19,0)),"UNMAPPED"))</f>
        <v/>
      </c>
      <c r="J321" s="9"/>
      <c r="K321" s="9"/>
      <c r="L321" s="9"/>
      <c r="M321" s="9"/>
      <c r="N321" s="9"/>
    </row>
    <row r="322" customFormat="false" ht="15" hidden="false" customHeight="false" outlineLevel="0" collapsed="false">
      <c r="A322" s="14"/>
      <c r="B322" s="9"/>
      <c r="C322" s="9"/>
      <c r="D322" s="15"/>
      <c r="E322" s="9"/>
      <c r="F322" s="9"/>
      <c r="G322" s="16" t="str">
        <f aca="false">IF($D322="","",$D322*IF($F322="",1,$F322))</f>
        <v/>
      </c>
      <c r="H322" s="9"/>
      <c r="I322" s="10" t="str">
        <f aca="false">IF($H322="","",IFERROR(INDEX(Categories!$B$5:$B$19,MATCH($H322,Categories!$A$5:$A$19,0)),"UNMAPPED"))</f>
        <v/>
      </c>
      <c r="J322" s="9"/>
      <c r="K322" s="9"/>
      <c r="L322" s="9"/>
      <c r="M322" s="9"/>
      <c r="N322" s="9"/>
    </row>
    <row r="323" customFormat="false" ht="15" hidden="false" customHeight="false" outlineLevel="0" collapsed="false">
      <c r="A323" s="14"/>
      <c r="B323" s="9"/>
      <c r="C323" s="9"/>
      <c r="D323" s="15"/>
      <c r="E323" s="9"/>
      <c r="F323" s="9"/>
      <c r="G323" s="16" t="str">
        <f aca="false">IF($D323="","",$D323*IF($F323="",1,$F323))</f>
        <v/>
      </c>
      <c r="H323" s="9"/>
      <c r="I323" s="10" t="str">
        <f aca="false">IF($H323="","",IFERROR(INDEX(Categories!$B$5:$B$19,MATCH($H323,Categories!$A$5:$A$19,0)),"UNMAPPED"))</f>
        <v/>
      </c>
      <c r="J323" s="9"/>
      <c r="K323" s="9"/>
      <c r="L323" s="9"/>
      <c r="M323" s="9"/>
      <c r="N323" s="9"/>
    </row>
    <row r="324" customFormat="false" ht="15" hidden="false" customHeight="false" outlineLevel="0" collapsed="false">
      <c r="A324" s="14"/>
      <c r="B324" s="9"/>
      <c r="C324" s="9"/>
      <c r="D324" s="15"/>
      <c r="E324" s="9"/>
      <c r="F324" s="9"/>
      <c r="G324" s="16" t="str">
        <f aca="false">IF($D324="","",$D324*IF($F324="",1,$F324))</f>
        <v/>
      </c>
      <c r="H324" s="9"/>
      <c r="I324" s="10" t="str">
        <f aca="false">IF($H324="","",IFERROR(INDEX(Categories!$B$5:$B$19,MATCH($H324,Categories!$A$5:$A$19,0)),"UNMAPPED"))</f>
        <v/>
      </c>
      <c r="J324" s="9"/>
      <c r="K324" s="9"/>
      <c r="L324" s="9"/>
      <c r="M324" s="9"/>
      <c r="N324" s="9"/>
    </row>
    <row r="325" customFormat="false" ht="15" hidden="false" customHeight="false" outlineLevel="0" collapsed="false">
      <c r="A325" s="14"/>
      <c r="B325" s="9"/>
      <c r="C325" s="9"/>
      <c r="D325" s="15"/>
      <c r="E325" s="9"/>
      <c r="F325" s="9"/>
      <c r="G325" s="16" t="str">
        <f aca="false">IF($D325="","",$D325*IF($F325="",1,$F325))</f>
        <v/>
      </c>
      <c r="H325" s="9"/>
      <c r="I325" s="10" t="str">
        <f aca="false">IF($H325="","",IFERROR(INDEX(Categories!$B$5:$B$19,MATCH($H325,Categories!$A$5:$A$19,0)),"UNMAPPED"))</f>
        <v/>
      </c>
      <c r="J325" s="9"/>
      <c r="K325" s="9"/>
      <c r="L325" s="9"/>
      <c r="M325" s="9"/>
      <c r="N325" s="9"/>
    </row>
    <row r="326" customFormat="false" ht="15" hidden="false" customHeight="false" outlineLevel="0" collapsed="false">
      <c r="A326" s="14"/>
      <c r="B326" s="9"/>
      <c r="C326" s="9"/>
      <c r="D326" s="15"/>
      <c r="E326" s="9"/>
      <c r="F326" s="9"/>
      <c r="G326" s="16" t="str">
        <f aca="false">IF($D326="","",$D326*IF($F326="",1,$F326))</f>
        <v/>
      </c>
      <c r="H326" s="9"/>
      <c r="I326" s="10" t="str">
        <f aca="false">IF($H326="","",IFERROR(INDEX(Categories!$B$5:$B$19,MATCH($H326,Categories!$A$5:$A$19,0)),"UNMAPPED"))</f>
        <v/>
      </c>
      <c r="J326" s="9"/>
      <c r="K326" s="9"/>
      <c r="L326" s="9"/>
      <c r="M326" s="9"/>
      <c r="N326" s="9"/>
    </row>
    <row r="327" customFormat="false" ht="15" hidden="false" customHeight="false" outlineLevel="0" collapsed="false">
      <c r="A327" s="14"/>
      <c r="B327" s="9"/>
      <c r="C327" s="9"/>
      <c r="D327" s="15"/>
      <c r="E327" s="9"/>
      <c r="F327" s="9"/>
      <c r="G327" s="16" t="str">
        <f aca="false">IF($D327="","",$D327*IF($F327="",1,$F327))</f>
        <v/>
      </c>
      <c r="H327" s="9"/>
      <c r="I327" s="10" t="str">
        <f aca="false">IF($H327="","",IFERROR(INDEX(Categories!$B$5:$B$19,MATCH($H327,Categories!$A$5:$A$19,0)),"UNMAPPED"))</f>
        <v/>
      </c>
      <c r="J327" s="9"/>
      <c r="K327" s="9"/>
      <c r="L327" s="9"/>
      <c r="M327" s="9"/>
      <c r="N327" s="9"/>
    </row>
    <row r="328" customFormat="false" ht="15" hidden="false" customHeight="false" outlineLevel="0" collapsed="false">
      <c r="A328" s="14"/>
      <c r="B328" s="9"/>
      <c r="C328" s="9"/>
      <c r="D328" s="15"/>
      <c r="E328" s="9"/>
      <c r="F328" s="9"/>
      <c r="G328" s="16" t="str">
        <f aca="false">IF($D328="","",$D328*IF($F328="",1,$F328))</f>
        <v/>
      </c>
      <c r="H328" s="9"/>
      <c r="I328" s="10" t="str">
        <f aca="false">IF($H328="","",IFERROR(INDEX(Categories!$B$5:$B$19,MATCH($H328,Categories!$A$5:$A$19,0)),"UNMAPPED"))</f>
        <v/>
      </c>
      <c r="J328" s="9"/>
      <c r="K328" s="9"/>
      <c r="L328" s="9"/>
      <c r="M328" s="9"/>
      <c r="N328" s="9"/>
    </row>
    <row r="329" customFormat="false" ht="15" hidden="false" customHeight="false" outlineLevel="0" collapsed="false">
      <c r="A329" s="14"/>
      <c r="B329" s="9"/>
      <c r="C329" s="9"/>
      <c r="D329" s="15"/>
      <c r="E329" s="9"/>
      <c r="F329" s="9"/>
      <c r="G329" s="16" t="str">
        <f aca="false">IF($D329="","",$D329*IF($F329="",1,$F329))</f>
        <v/>
      </c>
      <c r="H329" s="9"/>
      <c r="I329" s="10" t="str">
        <f aca="false">IF($H329="","",IFERROR(INDEX(Categories!$B$5:$B$19,MATCH($H329,Categories!$A$5:$A$19,0)),"UNMAPPED"))</f>
        <v/>
      </c>
      <c r="J329" s="9"/>
      <c r="K329" s="9"/>
      <c r="L329" s="9"/>
      <c r="M329" s="9"/>
      <c r="N329" s="9"/>
    </row>
    <row r="330" customFormat="false" ht="15" hidden="false" customHeight="false" outlineLevel="0" collapsed="false">
      <c r="A330" s="14"/>
      <c r="B330" s="9"/>
      <c r="C330" s="9"/>
      <c r="D330" s="15"/>
      <c r="E330" s="9"/>
      <c r="F330" s="9"/>
      <c r="G330" s="16" t="str">
        <f aca="false">IF($D330="","",$D330*IF($F330="",1,$F330))</f>
        <v/>
      </c>
      <c r="H330" s="9"/>
      <c r="I330" s="10" t="str">
        <f aca="false">IF($H330="","",IFERROR(INDEX(Categories!$B$5:$B$19,MATCH($H330,Categories!$A$5:$A$19,0)),"UNMAPPED"))</f>
        <v/>
      </c>
      <c r="J330" s="9"/>
      <c r="K330" s="9"/>
      <c r="L330" s="9"/>
      <c r="M330" s="9"/>
      <c r="N330" s="9"/>
    </row>
    <row r="331" customFormat="false" ht="15" hidden="false" customHeight="false" outlineLevel="0" collapsed="false">
      <c r="A331" s="14"/>
      <c r="B331" s="9"/>
      <c r="C331" s="9"/>
      <c r="D331" s="15"/>
      <c r="E331" s="9"/>
      <c r="F331" s="9"/>
      <c r="G331" s="16" t="str">
        <f aca="false">IF($D331="","",$D331*IF($F331="",1,$F331))</f>
        <v/>
      </c>
      <c r="H331" s="9"/>
      <c r="I331" s="10" t="str">
        <f aca="false">IF($H331="","",IFERROR(INDEX(Categories!$B$5:$B$19,MATCH($H331,Categories!$A$5:$A$19,0)),"UNMAPPED"))</f>
        <v/>
      </c>
      <c r="J331" s="9"/>
      <c r="K331" s="9"/>
      <c r="L331" s="9"/>
      <c r="M331" s="9"/>
      <c r="N331" s="9"/>
    </row>
    <row r="332" customFormat="false" ht="15" hidden="false" customHeight="false" outlineLevel="0" collapsed="false">
      <c r="A332" s="14"/>
      <c r="B332" s="9"/>
      <c r="C332" s="9"/>
      <c r="D332" s="15"/>
      <c r="E332" s="9"/>
      <c r="F332" s="9"/>
      <c r="G332" s="16" t="str">
        <f aca="false">IF($D332="","",$D332*IF($F332="",1,$F332))</f>
        <v/>
      </c>
      <c r="H332" s="9"/>
      <c r="I332" s="10" t="str">
        <f aca="false">IF($H332="","",IFERROR(INDEX(Categories!$B$5:$B$19,MATCH($H332,Categories!$A$5:$A$19,0)),"UNMAPPED"))</f>
        <v/>
      </c>
      <c r="J332" s="9"/>
      <c r="K332" s="9"/>
      <c r="L332" s="9"/>
      <c r="M332" s="9"/>
      <c r="N332" s="9"/>
    </row>
    <row r="333" customFormat="false" ht="15" hidden="false" customHeight="false" outlineLevel="0" collapsed="false">
      <c r="A333" s="14"/>
      <c r="B333" s="9"/>
      <c r="C333" s="9"/>
      <c r="D333" s="15"/>
      <c r="E333" s="9"/>
      <c r="F333" s="9"/>
      <c r="G333" s="16" t="str">
        <f aca="false">IF($D333="","",$D333*IF($F333="",1,$F333))</f>
        <v/>
      </c>
      <c r="H333" s="9"/>
      <c r="I333" s="10" t="str">
        <f aca="false">IF($H333="","",IFERROR(INDEX(Categories!$B$5:$B$19,MATCH($H333,Categories!$A$5:$A$19,0)),"UNMAPPED"))</f>
        <v/>
      </c>
      <c r="J333" s="9"/>
      <c r="K333" s="9"/>
      <c r="L333" s="9"/>
      <c r="M333" s="9"/>
      <c r="N333" s="9"/>
    </row>
    <row r="334" customFormat="false" ht="15" hidden="false" customHeight="false" outlineLevel="0" collapsed="false">
      <c r="A334" s="14"/>
      <c r="B334" s="9"/>
      <c r="C334" s="9"/>
      <c r="D334" s="15"/>
      <c r="E334" s="9"/>
      <c r="F334" s="9"/>
      <c r="G334" s="16" t="str">
        <f aca="false">IF($D334="","",$D334*IF($F334="",1,$F334))</f>
        <v/>
      </c>
      <c r="H334" s="9"/>
      <c r="I334" s="10" t="str">
        <f aca="false">IF($H334="","",IFERROR(INDEX(Categories!$B$5:$B$19,MATCH($H334,Categories!$A$5:$A$19,0)),"UNMAPPED"))</f>
        <v/>
      </c>
      <c r="J334" s="9"/>
      <c r="K334" s="9"/>
      <c r="L334" s="9"/>
      <c r="M334" s="9"/>
      <c r="N334" s="9"/>
    </row>
    <row r="335" customFormat="false" ht="15" hidden="false" customHeight="false" outlineLevel="0" collapsed="false">
      <c r="A335" s="14"/>
      <c r="B335" s="9"/>
      <c r="C335" s="9"/>
      <c r="D335" s="15"/>
      <c r="E335" s="9"/>
      <c r="F335" s="9"/>
      <c r="G335" s="16" t="str">
        <f aca="false">IF($D335="","",$D335*IF($F335="",1,$F335))</f>
        <v/>
      </c>
      <c r="H335" s="9"/>
      <c r="I335" s="10" t="str">
        <f aca="false">IF($H335="","",IFERROR(INDEX(Categories!$B$5:$B$19,MATCH($H335,Categories!$A$5:$A$19,0)),"UNMAPPED"))</f>
        <v/>
      </c>
      <c r="J335" s="9"/>
      <c r="K335" s="9"/>
      <c r="L335" s="9"/>
      <c r="M335" s="9"/>
      <c r="N335" s="9"/>
    </row>
    <row r="336" customFormat="false" ht="15" hidden="false" customHeight="false" outlineLevel="0" collapsed="false">
      <c r="A336" s="14"/>
      <c r="B336" s="9"/>
      <c r="C336" s="9"/>
      <c r="D336" s="15"/>
      <c r="E336" s="9"/>
      <c r="F336" s="9"/>
      <c r="G336" s="16" t="str">
        <f aca="false">IF($D336="","",$D336*IF($F336="",1,$F336))</f>
        <v/>
      </c>
      <c r="H336" s="9"/>
      <c r="I336" s="10" t="str">
        <f aca="false">IF($H336="","",IFERROR(INDEX(Categories!$B$5:$B$19,MATCH($H336,Categories!$A$5:$A$19,0)),"UNMAPPED"))</f>
        <v/>
      </c>
      <c r="J336" s="9"/>
      <c r="K336" s="9"/>
      <c r="L336" s="9"/>
      <c r="M336" s="9"/>
      <c r="N336" s="9"/>
    </row>
    <row r="337" customFormat="false" ht="15" hidden="false" customHeight="false" outlineLevel="0" collapsed="false">
      <c r="A337" s="14"/>
      <c r="B337" s="9"/>
      <c r="C337" s="9"/>
      <c r="D337" s="15"/>
      <c r="E337" s="9"/>
      <c r="F337" s="9"/>
      <c r="G337" s="16" t="str">
        <f aca="false">IF($D337="","",$D337*IF($F337="",1,$F337))</f>
        <v/>
      </c>
      <c r="H337" s="9"/>
      <c r="I337" s="10" t="str">
        <f aca="false">IF($H337="","",IFERROR(INDEX(Categories!$B$5:$B$19,MATCH($H337,Categories!$A$5:$A$19,0)),"UNMAPPED"))</f>
        <v/>
      </c>
      <c r="J337" s="9"/>
      <c r="K337" s="9"/>
      <c r="L337" s="9"/>
      <c r="M337" s="9"/>
      <c r="N337" s="9"/>
    </row>
    <row r="338" customFormat="false" ht="15" hidden="false" customHeight="false" outlineLevel="0" collapsed="false">
      <c r="A338" s="14"/>
      <c r="B338" s="9"/>
      <c r="C338" s="9"/>
      <c r="D338" s="15"/>
      <c r="E338" s="9"/>
      <c r="F338" s="9"/>
      <c r="G338" s="16" t="str">
        <f aca="false">IF($D338="","",$D338*IF($F338="",1,$F338))</f>
        <v/>
      </c>
      <c r="H338" s="9"/>
      <c r="I338" s="10" t="str">
        <f aca="false">IF($H338="","",IFERROR(INDEX(Categories!$B$5:$B$19,MATCH($H338,Categories!$A$5:$A$19,0)),"UNMAPPED"))</f>
        <v/>
      </c>
      <c r="J338" s="9"/>
      <c r="K338" s="9"/>
      <c r="L338" s="9"/>
      <c r="M338" s="9"/>
      <c r="N338" s="9"/>
    </row>
    <row r="339" customFormat="false" ht="15" hidden="false" customHeight="false" outlineLevel="0" collapsed="false">
      <c r="A339" s="14"/>
      <c r="B339" s="9"/>
      <c r="C339" s="9"/>
      <c r="D339" s="15"/>
      <c r="E339" s="9"/>
      <c r="F339" s="9"/>
      <c r="G339" s="16" t="str">
        <f aca="false">IF($D339="","",$D339*IF($F339="",1,$F339))</f>
        <v/>
      </c>
      <c r="H339" s="9"/>
      <c r="I339" s="10" t="str">
        <f aca="false">IF($H339="","",IFERROR(INDEX(Categories!$B$5:$B$19,MATCH($H339,Categories!$A$5:$A$19,0)),"UNMAPPED"))</f>
        <v/>
      </c>
      <c r="J339" s="9"/>
      <c r="K339" s="9"/>
      <c r="L339" s="9"/>
      <c r="M339" s="9"/>
      <c r="N339" s="9"/>
    </row>
    <row r="340" customFormat="false" ht="15" hidden="false" customHeight="false" outlineLevel="0" collapsed="false">
      <c r="A340" s="14"/>
      <c r="B340" s="9"/>
      <c r="C340" s="9"/>
      <c r="D340" s="15"/>
      <c r="E340" s="9"/>
      <c r="F340" s="9"/>
      <c r="G340" s="16" t="str">
        <f aca="false">IF($D340="","",$D340*IF($F340="",1,$F340))</f>
        <v/>
      </c>
      <c r="H340" s="9"/>
      <c r="I340" s="10" t="str">
        <f aca="false">IF($H340="","",IFERROR(INDEX(Categories!$B$5:$B$19,MATCH($H340,Categories!$A$5:$A$19,0)),"UNMAPPED"))</f>
        <v/>
      </c>
      <c r="J340" s="9"/>
      <c r="K340" s="9"/>
      <c r="L340" s="9"/>
      <c r="M340" s="9"/>
      <c r="N340" s="9"/>
    </row>
    <row r="341" customFormat="false" ht="15" hidden="false" customHeight="false" outlineLevel="0" collapsed="false">
      <c r="A341" s="14"/>
      <c r="B341" s="9"/>
      <c r="C341" s="9"/>
      <c r="D341" s="15"/>
      <c r="E341" s="9"/>
      <c r="F341" s="9"/>
      <c r="G341" s="16" t="str">
        <f aca="false">IF($D341="","",$D341*IF($F341="",1,$F341))</f>
        <v/>
      </c>
      <c r="H341" s="9"/>
      <c r="I341" s="10" t="str">
        <f aca="false">IF($H341="","",IFERROR(INDEX(Categories!$B$5:$B$19,MATCH($H341,Categories!$A$5:$A$19,0)),"UNMAPPED"))</f>
        <v/>
      </c>
      <c r="J341" s="9"/>
      <c r="K341" s="9"/>
      <c r="L341" s="9"/>
      <c r="M341" s="9"/>
      <c r="N341" s="9"/>
    </row>
    <row r="342" customFormat="false" ht="15" hidden="false" customHeight="false" outlineLevel="0" collapsed="false">
      <c r="A342" s="14"/>
      <c r="B342" s="9"/>
      <c r="C342" s="9"/>
      <c r="D342" s="15"/>
      <c r="E342" s="9"/>
      <c r="F342" s="9"/>
      <c r="G342" s="16" t="str">
        <f aca="false">IF($D342="","",$D342*IF($F342="",1,$F342))</f>
        <v/>
      </c>
      <c r="H342" s="9"/>
      <c r="I342" s="10" t="str">
        <f aca="false">IF($H342="","",IFERROR(INDEX(Categories!$B$5:$B$19,MATCH($H342,Categories!$A$5:$A$19,0)),"UNMAPPED"))</f>
        <v/>
      </c>
      <c r="J342" s="9"/>
      <c r="K342" s="9"/>
      <c r="L342" s="9"/>
      <c r="M342" s="9"/>
      <c r="N342" s="9"/>
    </row>
    <row r="343" customFormat="false" ht="15" hidden="false" customHeight="false" outlineLevel="0" collapsed="false">
      <c r="A343" s="14"/>
      <c r="B343" s="9"/>
      <c r="C343" s="9"/>
      <c r="D343" s="15"/>
      <c r="E343" s="9"/>
      <c r="F343" s="9"/>
      <c r="G343" s="16" t="str">
        <f aca="false">IF($D343="","",$D343*IF($F343="",1,$F343))</f>
        <v/>
      </c>
      <c r="H343" s="9"/>
      <c r="I343" s="10" t="str">
        <f aca="false">IF($H343="","",IFERROR(INDEX(Categories!$B$5:$B$19,MATCH($H343,Categories!$A$5:$A$19,0)),"UNMAPPED"))</f>
        <v/>
      </c>
      <c r="J343" s="9"/>
      <c r="K343" s="9"/>
      <c r="L343" s="9"/>
      <c r="M343" s="9"/>
      <c r="N343" s="9"/>
    </row>
    <row r="344" customFormat="false" ht="15" hidden="false" customHeight="false" outlineLevel="0" collapsed="false">
      <c r="A344" s="14"/>
      <c r="B344" s="9"/>
      <c r="C344" s="9"/>
      <c r="D344" s="15"/>
      <c r="E344" s="9"/>
      <c r="F344" s="9"/>
      <c r="G344" s="16" t="str">
        <f aca="false">IF($D344="","",$D344*IF($F344="",1,$F344))</f>
        <v/>
      </c>
      <c r="H344" s="9"/>
      <c r="I344" s="10" t="str">
        <f aca="false">IF($H344="","",IFERROR(INDEX(Categories!$B$5:$B$19,MATCH($H344,Categories!$A$5:$A$19,0)),"UNMAPPED"))</f>
        <v/>
      </c>
      <c r="J344" s="9"/>
      <c r="K344" s="9"/>
      <c r="L344" s="9"/>
      <c r="M344" s="9"/>
      <c r="N344" s="9"/>
    </row>
    <row r="345" customFormat="false" ht="15" hidden="false" customHeight="false" outlineLevel="0" collapsed="false">
      <c r="A345" s="14"/>
      <c r="B345" s="9"/>
      <c r="C345" s="9"/>
      <c r="D345" s="15"/>
      <c r="E345" s="9"/>
      <c r="F345" s="9"/>
      <c r="G345" s="16" t="str">
        <f aca="false">IF($D345="","",$D345*IF($F345="",1,$F345))</f>
        <v/>
      </c>
      <c r="H345" s="9"/>
      <c r="I345" s="10" t="str">
        <f aca="false">IF($H345="","",IFERROR(INDEX(Categories!$B$5:$B$19,MATCH($H345,Categories!$A$5:$A$19,0)),"UNMAPPED"))</f>
        <v/>
      </c>
      <c r="J345" s="9"/>
      <c r="K345" s="9"/>
      <c r="L345" s="9"/>
      <c r="M345" s="9"/>
      <c r="N345" s="9"/>
    </row>
    <row r="346" customFormat="false" ht="15" hidden="false" customHeight="false" outlineLevel="0" collapsed="false">
      <c r="A346" s="14"/>
      <c r="B346" s="9"/>
      <c r="C346" s="9"/>
      <c r="D346" s="15"/>
      <c r="E346" s="9"/>
      <c r="F346" s="9"/>
      <c r="G346" s="16" t="str">
        <f aca="false">IF($D346="","",$D346*IF($F346="",1,$F346))</f>
        <v/>
      </c>
      <c r="H346" s="9"/>
      <c r="I346" s="10" t="str">
        <f aca="false">IF($H346="","",IFERROR(INDEX(Categories!$B$5:$B$19,MATCH($H346,Categories!$A$5:$A$19,0)),"UNMAPPED"))</f>
        <v/>
      </c>
      <c r="J346" s="9"/>
      <c r="K346" s="9"/>
      <c r="L346" s="9"/>
      <c r="M346" s="9"/>
      <c r="N346" s="9"/>
    </row>
    <row r="347" customFormat="false" ht="15" hidden="false" customHeight="false" outlineLevel="0" collapsed="false">
      <c r="A347" s="14"/>
      <c r="B347" s="9"/>
      <c r="C347" s="9"/>
      <c r="D347" s="15"/>
      <c r="E347" s="9"/>
      <c r="F347" s="9"/>
      <c r="G347" s="16" t="str">
        <f aca="false">IF($D347="","",$D347*IF($F347="",1,$F347))</f>
        <v/>
      </c>
      <c r="H347" s="9"/>
      <c r="I347" s="10" t="str">
        <f aca="false">IF($H347="","",IFERROR(INDEX(Categories!$B$5:$B$19,MATCH($H347,Categories!$A$5:$A$19,0)),"UNMAPPED"))</f>
        <v/>
      </c>
      <c r="J347" s="9"/>
      <c r="K347" s="9"/>
      <c r="L347" s="9"/>
      <c r="M347" s="9"/>
      <c r="N347" s="9"/>
    </row>
    <row r="348" customFormat="false" ht="15" hidden="false" customHeight="false" outlineLevel="0" collapsed="false">
      <c r="A348" s="14"/>
      <c r="B348" s="9"/>
      <c r="C348" s="9"/>
      <c r="D348" s="15"/>
      <c r="E348" s="9"/>
      <c r="F348" s="9"/>
      <c r="G348" s="16" t="str">
        <f aca="false">IF($D348="","",$D348*IF($F348="",1,$F348))</f>
        <v/>
      </c>
      <c r="H348" s="9"/>
      <c r="I348" s="10" t="str">
        <f aca="false">IF($H348="","",IFERROR(INDEX(Categories!$B$5:$B$19,MATCH($H348,Categories!$A$5:$A$19,0)),"UNMAPPED"))</f>
        <v/>
      </c>
      <c r="J348" s="9"/>
      <c r="K348" s="9"/>
      <c r="L348" s="9"/>
      <c r="M348" s="9"/>
      <c r="N348" s="9"/>
    </row>
    <row r="349" customFormat="false" ht="15" hidden="false" customHeight="false" outlineLevel="0" collapsed="false">
      <c r="A349" s="14"/>
      <c r="B349" s="9"/>
      <c r="C349" s="9"/>
      <c r="D349" s="15"/>
      <c r="E349" s="9"/>
      <c r="F349" s="9"/>
      <c r="G349" s="16" t="str">
        <f aca="false">IF($D349="","",$D349*IF($F349="",1,$F349))</f>
        <v/>
      </c>
      <c r="H349" s="9"/>
      <c r="I349" s="10" t="str">
        <f aca="false">IF($H349="","",IFERROR(INDEX(Categories!$B$5:$B$19,MATCH($H349,Categories!$A$5:$A$19,0)),"UNMAPPED"))</f>
        <v/>
      </c>
      <c r="J349" s="9"/>
      <c r="K349" s="9"/>
      <c r="L349" s="9"/>
      <c r="M349" s="9"/>
      <c r="N349" s="9"/>
    </row>
    <row r="350" customFormat="false" ht="15" hidden="false" customHeight="false" outlineLevel="0" collapsed="false">
      <c r="A350" s="14"/>
      <c r="B350" s="9"/>
      <c r="C350" s="9"/>
      <c r="D350" s="15"/>
      <c r="E350" s="9"/>
      <c r="F350" s="9"/>
      <c r="G350" s="16" t="str">
        <f aca="false">IF($D350="","",$D350*IF($F350="",1,$F350))</f>
        <v/>
      </c>
      <c r="H350" s="9"/>
      <c r="I350" s="10" t="str">
        <f aca="false">IF($H350="","",IFERROR(INDEX(Categories!$B$5:$B$19,MATCH($H350,Categories!$A$5:$A$19,0)),"UNMAPPED"))</f>
        <v/>
      </c>
      <c r="J350" s="9"/>
      <c r="K350" s="9"/>
      <c r="L350" s="9"/>
      <c r="M350" s="9"/>
      <c r="N350" s="9"/>
    </row>
    <row r="351" customFormat="false" ht="15" hidden="false" customHeight="false" outlineLevel="0" collapsed="false">
      <c r="A351" s="14"/>
      <c r="B351" s="9"/>
      <c r="C351" s="9"/>
      <c r="D351" s="15"/>
      <c r="E351" s="9"/>
      <c r="F351" s="9"/>
      <c r="G351" s="16" t="str">
        <f aca="false">IF($D351="","",$D351*IF($F351="",1,$F351))</f>
        <v/>
      </c>
      <c r="H351" s="9"/>
      <c r="I351" s="10" t="str">
        <f aca="false">IF($H351="","",IFERROR(INDEX(Categories!$B$5:$B$19,MATCH($H351,Categories!$A$5:$A$19,0)),"UNMAPPED"))</f>
        <v/>
      </c>
      <c r="J351" s="9"/>
      <c r="K351" s="9"/>
      <c r="L351" s="9"/>
      <c r="M351" s="9"/>
      <c r="N351" s="9"/>
    </row>
    <row r="352" customFormat="false" ht="15" hidden="false" customHeight="false" outlineLevel="0" collapsed="false">
      <c r="A352" s="14"/>
      <c r="B352" s="9"/>
      <c r="C352" s="9"/>
      <c r="D352" s="15"/>
      <c r="E352" s="9"/>
      <c r="F352" s="9"/>
      <c r="G352" s="16" t="str">
        <f aca="false">IF($D352="","",$D352*IF($F352="",1,$F352))</f>
        <v/>
      </c>
      <c r="H352" s="9"/>
      <c r="I352" s="10" t="str">
        <f aca="false">IF($H352="","",IFERROR(INDEX(Categories!$B$5:$B$19,MATCH($H352,Categories!$A$5:$A$19,0)),"UNMAPPED"))</f>
        <v/>
      </c>
      <c r="J352" s="9"/>
      <c r="K352" s="9"/>
      <c r="L352" s="9"/>
      <c r="M352" s="9"/>
      <c r="N352" s="9"/>
    </row>
    <row r="353" customFormat="false" ht="15" hidden="false" customHeight="false" outlineLevel="0" collapsed="false">
      <c r="A353" s="14"/>
      <c r="B353" s="9"/>
      <c r="C353" s="9"/>
      <c r="D353" s="15"/>
      <c r="E353" s="9"/>
      <c r="F353" s="9"/>
      <c r="G353" s="16" t="str">
        <f aca="false">IF($D353="","",$D353*IF($F353="",1,$F353))</f>
        <v/>
      </c>
      <c r="H353" s="9"/>
      <c r="I353" s="10" t="str">
        <f aca="false">IF($H353="","",IFERROR(INDEX(Categories!$B$5:$B$19,MATCH($H353,Categories!$A$5:$A$19,0)),"UNMAPPED"))</f>
        <v/>
      </c>
      <c r="J353" s="9"/>
      <c r="K353" s="9"/>
      <c r="L353" s="9"/>
      <c r="M353" s="9"/>
      <c r="N353" s="9"/>
    </row>
    <row r="354" customFormat="false" ht="15" hidden="false" customHeight="false" outlineLevel="0" collapsed="false">
      <c r="A354" s="14"/>
      <c r="B354" s="9"/>
      <c r="C354" s="9"/>
      <c r="D354" s="15"/>
      <c r="E354" s="9"/>
      <c r="F354" s="9"/>
      <c r="G354" s="16" t="str">
        <f aca="false">IF($D354="","",$D354*IF($F354="",1,$F354))</f>
        <v/>
      </c>
      <c r="H354" s="9"/>
      <c r="I354" s="10" t="str">
        <f aca="false">IF($H354="","",IFERROR(INDEX(Categories!$B$5:$B$19,MATCH($H354,Categories!$A$5:$A$19,0)),"UNMAPPED"))</f>
        <v/>
      </c>
      <c r="J354" s="9"/>
      <c r="K354" s="9"/>
      <c r="L354" s="9"/>
      <c r="M354" s="9"/>
      <c r="N354" s="9"/>
    </row>
    <row r="355" customFormat="false" ht="15" hidden="false" customHeight="false" outlineLevel="0" collapsed="false">
      <c r="A355" s="14"/>
      <c r="B355" s="9"/>
      <c r="C355" s="9"/>
      <c r="D355" s="15"/>
      <c r="E355" s="9"/>
      <c r="F355" s="9"/>
      <c r="G355" s="16" t="str">
        <f aca="false">IF($D355="","",$D355*IF($F355="",1,$F355))</f>
        <v/>
      </c>
      <c r="H355" s="9"/>
      <c r="I355" s="10" t="str">
        <f aca="false">IF($H355="","",IFERROR(INDEX(Categories!$B$5:$B$19,MATCH($H355,Categories!$A$5:$A$19,0)),"UNMAPPED"))</f>
        <v/>
      </c>
      <c r="J355" s="9"/>
      <c r="K355" s="9"/>
      <c r="L355" s="9"/>
      <c r="M355" s="9"/>
      <c r="N355" s="9"/>
    </row>
    <row r="356" customFormat="false" ht="15" hidden="false" customHeight="false" outlineLevel="0" collapsed="false">
      <c r="A356" s="14"/>
      <c r="B356" s="9"/>
      <c r="C356" s="9"/>
      <c r="D356" s="15"/>
      <c r="E356" s="9"/>
      <c r="F356" s="9"/>
      <c r="G356" s="16" t="str">
        <f aca="false">IF($D356="","",$D356*IF($F356="",1,$F356))</f>
        <v/>
      </c>
      <c r="H356" s="9"/>
      <c r="I356" s="10" t="str">
        <f aca="false">IF($H356="","",IFERROR(INDEX(Categories!$B$5:$B$19,MATCH($H356,Categories!$A$5:$A$19,0)),"UNMAPPED"))</f>
        <v/>
      </c>
      <c r="J356" s="9"/>
      <c r="K356" s="9"/>
      <c r="L356" s="9"/>
      <c r="M356" s="9"/>
      <c r="N356" s="9"/>
    </row>
    <row r="357" customFormat="false" ht="15" hidden="false" customHeight="false" outlineLevel="0" collapsed="false">
      <c r="A357" s="14"/>
      <c r="B357" s="9"/>
      <c r="C357" s="9"/>
      <c r="D357" s="15"/>
      <c r="E357" s="9"/>
      <c r="F357" s="9"/>
      <c r="G357" s="16" t="str">
        <f aca="false">IF($D357="","",$D357*IF($F357="",1,$F357))</f>
        <v/>
      </c>
      <c r="H357" s="9"/>
      <c r="I357" s="10" t="str">
        <f aca="false">IF($H357="","",IFERROR(INDEX(Categories!$B$5:$B$19,MATCH($H357,Categories!$A$5:$A$19,0)),"UNMAPPED"))</f>
        <v/>
      </c>
      <c r="J357" s="9"/>
      <c r="K357" s="9"/>
      <c r="L357" s="9"/>
      <c r="M357" s="9"/>
      <c r="N357" s="9"/>
    </row>
    <row r="358" customFormat="false" ht="15" hidden="false" customHeight="false" outlineLevel="0" collapsed="false">
      <c r="A358" s="14"/>
      <c r="B358" s="9"/>
      <c r="C358" s="9"/>
      <c r="D358" s="15"/>
      <c r="E358" s="9"/>
      <c r="F358" s="9"/>
      <c r="G358" s="16" t="str">
        <f aca="false">IF($D358="","",$D358*IF($F358="",1,$F358))</f>
        <v/>
      </c>
      <c r="H358" s="9"/>
      <c r="I358" s="10" t="str">
        <f aca="false">IF($H358="","",IFERROR(INDEX(Categories!$B$5:$B$19,MATCH($H358,Categories!$A$5:$A$19,0)),"UNMAPPED"))</f>
        <v/>
      </c>
      <c r="J358" s="9"/>
      <c r="K358" s="9"/>
      <c r="L358" s="9"/>
      <c r="M358" s="9"/>
      <c r="N358" s="9"/>
    </row>
    <row r="359" customFormat="false" ht="15" hidden="false" customHeight="false" outlineLevel="0" collapsed="false">
      <c r="A359" s="14"/>
      <c r="B359" s="9"/>
      <c r="C359" s="9"/>
      <c r="D359" s="15"/>
      <c r="E359" s="9"/>
      <c r="F359" s="9"/>
      <c r="G359" s="16" t="str">
        <f aca="false">IF($D359="","",$D359*IF($F359="",1,$F359))</f>
        <v/>
      </c>
      <c r="H359" s="9"/>
      <c r="I359" s="10" t="str">
        <f aca="false">IF($H359="","",IFERROR(INDEX(Categories!$B$5:$B$19,MATCH($H359,Categories!$A$5:$A$19,0)),"UNMAPPED"))</f>
        <v/>
      </c>
      <c r="J359" s="9"/>
      <c r="K359" s="9"/>
      <c r="L359" s="9"/>
      <c r="M359" s="9"/>
      <c r="N359" s="9"/>
    </row>
    <row r="360" customFormat="false" ht="15" hidden="false" customHeight="false" outlineLevel="0" collapsed="false">
      <c r="A360" s="14"/>
      <c r="B360" s="9"/>
      <c r="C360" s="9"/>
      <c r="D360" s="15"/>
      <c r="E360" s="9"/>
      <c r="F360" s="9"/>
      <c r="G360" s="16" t="str">
        <f aca="false">IF($D360="","",$D360*IF($F360="",1,$F360))</f>
        <v/>
      </c>
      <c r="H360" s="9"/>
      <c r="I360" s="10" t="str">
        <f aca="false">IF($H360="","",IFERROR(INDEX(Categories!$B$5:$B$19,MATCH($H360,Categories!$A$5:$A$19,0)),"UNMAPPED"))</f>
        <v/>
      </c>
      <c r="J360" s="9"/>
      <c r="K360" s="9"/>
      <c r="L360" s="9"/>
      <c r="M360" s="9"/>
      <c r="N360" s="9"/>
    </row>
    <row r="361" customFormat="false" ht="15" hidden="false" customHeight="false" outlineLevel="0" collapsed="false">
      <c r="A361" s="14"/>
      <c r="B361" s="9"/>
      <c r="C361" s="9"/>
      <c r="D361" s="15"/>
      <c r="E361" s="9"/>
      <c r="F361" s="9"/>
      <c r="G361" s="16" t="str">
        <f aca="false">IF($D361="","",$D361*IF($F361="",1,$F361))</f>
        <v/>
      </c>
      <c r="H361" s="9"/>
      <c r="I361" s="10" t="str">
        <f aca="false">IF($H361="","",IFERROR(INDEX(Categories!$B$5:$B$19,MATCH($H361,Categories!$A$5:$A$19,0)),"UNMAPPED"))</f>
        <v/>
      </c>
      <c r="J361" s="9"/>
      <c r="K361" s="9"/>
      <c r="L361" s="9"/>
      <c r="M361" s="9"/>
      <c r="N361" s="9"/>
    </row>
    <row r="362" customFormat="false" ht="15" hidden="false" customHeight="false" outlineLevel="0" collapsed="false">
      <c r="A362" s="14"/>
      <c r="B362" s="9"/>
      <c r="C362" s="9"/>
      <c r="D362" s="15"/>
      <c r="E362" s="9"/>
      <c r="F362" s="9"/>
      <c r="G362" s="16" t="str">
        <f aca="false">IF($D362="","",$D362*IF($F362="",1,$F362))</f>
        <v/>
      </c>
      <c r="H362" s="9"/>
      <c r="I362" s="10" t="str">
        <f aca="false">IF($H362="","",IFERROR(INDEX(Categories!$B$5:$B$19,MATCH($H362,Categories!$A$5:$A$19,0)),"UNMAPPED"))</f>
        <v/>
      </c>
      <c r="J362" s="9"/>
      <c r="K362" s="9"/>
      <c r="L362" s="9"/>
      <c r="M362" s="9"/>
      <c r="N362" s="9"/>
    </row>
    <row r="363" customFormat="false" ht="15" hidden="false" customHeight="false" outlineLevel="0" collapsed="false">
      <c r="A363" s="14"/>
      <c r="B363" s="9"/>
      <c r="C363" s="9"/>
      <c r="D363" s="15"/>
      <c r="E363" s="9"/>
      <c r="F363" s="9"/>
      <c r="G363" s="16" t="str">
        <f aca="false">IF($D363="","",$D363*IF($F363="",1,$F363))</f>
        <v/>
      </c>
      <c r="H363" s="9"/>
      <c r="I363" s="10" t="str">
        <f aca="false">IF($H363="","",IFERROR(INDEX(Categories!$B$5:$B$19,MATCH($H363,Categories!$A$5:$A$19,0)),"UNMAPPED"))</f>
        <v/>
      </c>
      <c r="J363" s="9"/>
      <c r="K363" s="9"/>
      <c r="L363" s="9"/>
      <c r="M363" s="9"/>
      <c r="N363" s="9"/>
    </row>
    <row r="364" customFormat="false" ht="15" hidden="false" customHeight="false" outlineLevel="0" collapsed="false">
      <c r="A364" s="14"/>
      <c r="B364" s="9"/>
      <c r="C364" s="9"/>
      <c r="D364" s="15"/>
      <c r="E364" s="9"/>
      <c r="F364" s="9"/>
      <c r="G364" s="16" t="str">
        <f aca="false">IF($D364="","",$D364*IF($F364="",1,$F364))</f>
        <v/>
      </c>
      <c r="H364" s="9"/>
      <c r="I364" s="10" t="str">
        <f aca="false">IF($H364="","",IFERROR(INDEX(Categories!$B$5:$B$19,MATCH($H364,Categories!$A$5:$A$19,0)),"UNMAPPED"))</f>
        <v/>
      </c>
      <c r="J364" s="9"/>
      <c r="K364" s="9"/>
      <c r="L364" s="9"/>
      <c r="M364" s="9"/>
      <c r="N364" s="9"/>
    </row>
    <row r="365" customFormat="false" ht="15" hidden="false" customHeight="false" outlineLevel="0" collapsed="false">
      <c r="A365" s="14"/>
      <c r="B365" s="9"/>
      <c r="C365" s="9"/>
      <c r="D365" s="15"/>
      <c r="E365" s="9"/>
      <c r="F365" s="9"/>
      <c r="G365" s="16" t="str">
        <f aca="false">IF($D365="","",$D365*IF($F365="",1,$F365))</f>
        <v/>
      </c>
      <c r="H365" s="9"/>
      <c r="I365" s="10" t="str">
        <f aca="false">IF($H365="","",IFERROR(INDEX(Categories!$B$5:$B$19,MATCH($H365,Categories!$A$5:$A$19,0)),"UNMAPPED"))</f>
        <v/>
      </c>
      <c r="J365" s="9"/>
      <c r="K365" s="9"/>
      <c r="L365" s="9"/>
      <c r="M365" s="9"/>
      <c r="N365" s="9"/>
    </row>
    <row r="366" customFormat="false" ht="15" hidden="false" customHeight="false" outlineLevel="0" collapsed="false">
      <c r="A366" s="14"/>
      <c r="B366" s="9"/>
      <c r="C366" s="9"/>
      <c r="D366" s="15"/>
      <c r="E366" s="9"/>
      <c r="F366" s="9"/>
      <c r="G366" s="16" t="str">
        <f aca="false">IF($D366="","",$D366*IF($F366="",1,$F366))</f>
        <v/>
      </c>
      <c r="H366" s="9"/>
      <c r="I366" s="10" t="str">
        <f aca="false">IF($H366="","",IFERROR(INDEX(Categories!$B$5:$B$19,MATCH($H366,Categories!$A$5:$A$19,0)),"UNMAPPED"))</f>
        <v/>
      </c>
      <c r="J366" s="9"/>
      <c r="K366" s="9"/>
      <c r="L366" s="9"/>
      <c r="M366" s="9"/>
      <c r="N366" s="9"/>
    </row>
    <row r="367" customFormat="false" ht="15" hidden="false" customHeight="false" outlineLevel="0" collapsed="false">
      <c r="A367" s="14"/>
      <c r="B367" s="9"/>
      <c r="C367" s="9"/>
      <c r="D367" s="15"/>
      <c r="E367" s="9"/>
      <c r="F367" s="9"/>
      <c r="G367" s="16" t="str">
        <f aca="false">IF($D367="","",$D367*IF($F367="",1,$F367))</f>
        <v/>
      </c>
      <c r="H367" s="9"/>
      <c r="I367" s="10" t="str">
        <f aca="false">IF($H367="","",IFERROR(INDEX(Categories!$B$5:$B$19,MATCH($H367,Categories!$A$5:$A$19,0)),"UNMAPPED"))</f>
        <v/>
      </c>
      <c r="J367" s="9"/>
      <c r="K367" s="9"/>
      <c r="L367" s="9"/>
      <c r="M367" s="9"/>
      <c r="N367" s="9"/>
    </row>
    <row r="368" customFormat="false" ht="15" hidden="false" customHeight="false" outlineLevel="0" collapsed="false">
      <c r="A368" s="14"/>
      <c r="B368" s="9"/>
      <c r="C368" s="9"/>
      <c r="D368" s="15"/>
      <c r="E368" s="9"/>
      <c r="F368" s="9"/>
      <c r="G368" s="16" t="str">
        <f aca="false">IF($D368="","",$D368*IF($F368="",1,$F368))</f>
        <v/>
      </c>
      <c r="H368" s="9"/>
      <c r="I368" s="10" t="str">
        <f aca="false">IF($H368="","",IFERROR(INDEX(Categories!$B$5:$B$19,MATCH($H368,Categories!$A$5:$A$19,0)),"UNMAPPED"))</f>
        <v/>
      </c>
      <c r="J368" s="9"/>
      <c r="K368" s="9"/>
      <c r="L368" s="9"/>
      <c r="M368" s="9"/>
      <c r="N368" s="9"/>
    </row>
    <row r="369" customFormat="false" ht="15" hidden="false" customHeight="false" outlineLevel="0" collapsed="false">
      <c r="A369" s="14"/>
      <c r="B369" s="9"/>
      <c r="C369" s="9"/>
      <c r="D369" s="15"/>
      <c r="E369" s="9"/>
      <c r="F369" s="9"/>
      <c r="G369" s="16" t="str">
        <f aca="false">IF($D369="","",$D369*IF($F369="",1,$F369))</f>
        <v/>
      </c>
      <c r="H369" s="9"/>
      <c r="I369" s="10" t="str">
        <f aca="false">IF($H369="","",IFERROR(INDEX(Categories!$B$5:$B$19,MATCH($H369,Categories!$A$5:$A$19,0)),"UNMAPPED"))</f>
        <v/>
      </c>
      <c r="J369" s="9"/>
      <c r="K369" s="9"/>
      <c r="L369" s="9"/>
      <c r="M369" s="9"/>
      <c r="N369" s="9"/>
    </row>
    <row r="370" customFormat="false" ht="15" hidden="false" customHeight="false" outlineLevel="0" collapsed="false">
      <c r="A370" s="14"/>
      <c r="B370" s="9"/>
      <c r="C370" s="9"/>
      <c r="D370" s="15"/>
      <c r="E370" s="9"/>
      <c r="F370" s="9"/>
      <c r="G370" s="16" t="str">
        <f aca="false">IF($D370="","",$D370*IF($F370="",1,$F370))</f>
        <v/>
      </c>
      <c r="H370" s="9"/>
      <c r="I370" s="10" t="str">
        <f aca="false">IF($H370="","",IFERROR(INDEX(Categories!$B$5:$B$19,MATCH($H370,Categories!$A$5:$A$19,0)),"UNMAPPED"))</f>
        <v/>
      </c>
      <c r="J370" s="9"/>
      <c r="K370" s="9"/>
      <c r="L370" s="9"/>
      <c r="M370" s="9"/>
      <c r="N370" s="9"/>
    </row>
    <row r="371" customFormat="false" ht="15" hidden="false" customHeight="false" outlineLevel="0" collapsed="false">
      <c r="A371" s="14"/>
      <c r="B371" s="9"/>
      <c r="C371" s="9"/>
      <c r="D371" s="15"/>
      <c r="E371" s="9"/>
      <c r="F371" s="9"/>
      <c r="G371" s="16" t="str">
        <f aca="false">IF($D371="","",$D371*IF($F371="",1,$F371))</f>
        <v/>
      </c>
      <c r="H371" s="9"/>
      <c r="I371" s="10" t="str">
        <f aca="false">IF($H371="","",IFERROR(INDEX(Categories!$B$5:$B$19,MATCH($H371,Categories!$A$5:$A$19,0)),"UNMAPPED"))</f>
        <v/>
      </c>
      <c r="J371" s="9"/>
      <c r="K371" s="9"/>
      <c r="L371" s="9"/>
      <c r="M371" s="9"/>
      <c r="N371" s="9"/>
    </row>
    <row r="372" customFormat="false" ht="15" hidden="false" customHeight="false" outlineLevel="0" collapsed="false">
      <c r="A372" s="14"/>
      <c r="B372" s="9"/>
      <c r="C372" s="9"/>
      <c r="D372" s="15"/>
      <c r="E372" s="9"/>
      <c r="F372" s="9"/>
      <c r="G372" s="16" t="str">
        <f aca="false">IF($D372="","",$D372*IF($F372="",1,$F372))</f>
        <v/>
      </c>
      <c r="H372" s="9"/>
      <c r="I372" s="10" t="str">
        <f aca="false">IF($H372="","",IFERROR(INDEX(Categories!$B$5:$B$19,MATCH($H372,Categories!$A$5:$A$19,0)),"UNMAPPED"))</f>
        <v/>
      </c>
      <c r="J372" s="9"/>
      <c r="K372" s="9"/>
      <c r="L372" s="9"/>
      <c r="M372" s="9"/>
      <c r="N372" s="9"/>
    </row>
    <row r="373" customFormat="false" ht="15" hidden="false" customHeight="false" outlineLevel="0" collapsed="false">
      <c r="A373" s="14"/>
      <c r="B373" s="9"/>
      <c r="C373" s="9"/>
      <c r="D373" s="15"/>
      <c r="E373" s="9"/>
      <c r="F373" s="9"/>
      <c r="G373" s="16" t="str">
        <f aca="false">IF($D373="","",$D373*IF($F373="",1,$F373))</f>
        <v/>
      </c>
      <c r="H373" s="9"/>
      <c r="I373" s="10" t="str">
        <f aca="false">IF($H373="","",IFERROR(INDEX(Categories!$B$5:$B$19,MATCH($H373,Categories!$A$5:$A$19,0)),"UNMAPPED"))</f>
        <v/>
      </c>
      <c r="J373" s="9"/>
      <c r="K373" s="9"/>
      <c r="L373" s="9"/>
      <c r="M373" s="9"/>
      <c r="N373" s="9"/>
    </row>
    <row r="374" customFormat="false" ht="15" hidden="false" customHeight="false" outlineLevel="0" collapsed="false">
      <c r="A374" s="14"/>
      <c r="B374" s="9"/>
      <c r="C374" s="9"/>
      <c r="D374" s="15"/>
      <c r="E374" s="9"/>
      <c r="F374" s="9"/>
      <c r="G374" s="16" t="str">
        <f aca="false">IF($D374="","",$D374*IF($F374="",1,$F374))</f>
        <v/>
      </c>
      <c r="H374" s="9"/>
      <c r="I374" s="10" t="str">
        <f aca="false">IF($H374="","",IFERROR(INDEX(Categories!$B$5:$B$19,MATCH($H374,Categories!$A$5:$A$19,0)),"UNMAPPED"))</f>
        <v/>
      </c>
      <c r="J374" s="9"/>
      <c r="K374" s="9"/>
      <c r="L374" s="9"/>
      <c r="M374" s="9"/>
      <c r="N374" s="9"/>
    </row>
    <row r="375" customFormat="false" ht="15" hidden="false" customHeight="false" outlineLevel="0" collapsed="false">
      <c r="A375" s="14"/>
      <c r="B375" s="9"/>
      <c r="C375" s="9"/>
      <c r="D375" s="15"/>
      <c r="E375" s="9"/>
      <c r="F375" s="9"/>
      <c r="G375" s="16" t="str">
        <f aca="false">IF($D375="","",$D375*IF($F375="",1,$F375))</f>
        <v/>
      </c>
      <c r="H375" s="9"/>
      <c r="I375" s="10" t="str">
        <f aca="false">IF($H375="","",IFERROR(INDEX(Categories!$B$5:$B$19,MATCH($H375,Categories!$A$5:$A$19,0)),"UNMAPPED"))</f>
        <v/>
      </c>
      <c r="J375" s="9"/>
      <c r="K375" s="9"/>
      <c r="L375" s="9"/>
      <c r="M375" s="9"/>
      <c r="N375" s="9"/>
    </row>
    <row r="376" customFormat="false" ht="15" hidden="false" customHeight="false" outlineLevel="0" collapsed="false">
      <c r="A376" s="14"/>
      <c r="B376" s="9"/>
      <c r="C376" s="9"/>
      <c r="D376" s="15"/>
      <c r="E376" s="9"/>
      <c r="F376" s="9"/>
      <c r="G376" s="16" t="str">
        <f aca="false">IF($D376="","",$D376*IF($F376="",1,$F376))</f>
        <v/>
      </c>
      <c r="H376" s="9"/>
      <c r="I376" s="10" t="str">
        <f aca="false">IF($H376="","",IFERROR(INDEX(Categories!$B$5:$B$19,MATCH($H376,Categories!$A$5:$A$19,0)),"UNMAPPED"))</f>
        <v/>
      </c>
      <c r="J376" s="9"/>
      <c r="K376" s="9"/>
      <c r="L376" s="9"/>
      <c r="M376" s="9"/>
      <c r="N376" s="9"/>
    </row>
    <row r="377" customFormat="false" ht="15" hidden="false" customHeight="false" outlineLevel="0" collapsed="false">
      <c r="A377" s="14"/>
      <c r="B377" s="9"/>
      <c r="C377" s="9"/>
      <c r="D377" s="15"/>
      <c r="E377" s="9"/>
      <c r="F377" s="9"/>
      <c r="G377" s="16" t="str">
        <f aca="false">IF($D377="","",$D377*IF($F377="",1,$F377))</f>
        <v/>
      </c>
      <c r="H377" s="9"/>
      <c r="I377" s="10" t="str">
        <f aca="false">IF($H377="","",IFERROR(INDEX(Categories!$B$5:$B$19,MATCH($H377,Categories!$A$5:$A$19,0)),"UNMAPPED"))</f>
        <v/>
      </c>
      <c r="J377" s="9"/>
      <c r="K377" s="9"/>
      <c r="L377" s="9"/>
      <c r="M377" s="9"/>
      <c r="N377" s="9"/>
    </row>
    <row r="378" customFormat="false" ht="15" hidden="false" customHeight="false" outlineLevel="0" collapsed="false">
      <c r="A378" s="14"/>
      <c r="B378" s="9"/>
      <c r="C378" s="9"/>
      <c r="D378" s="15"/>
      <c r="E378" s="9"/>
      <c r="F378" s="9"/>
      <c r="G378" s="16" t="str">
        <f aca="false">IF($D378="","",$D378*IF($F378="",1,$F378))</f>
        <v/>
      </c>
      <c r="H378" s="9"/>
      <c r="I378" s="10" t="str">
        <f aca="false">IF($H378="","",IFERROR(INDEX(Categories!$B$5:$B$19,MATCH($H378,Categories!$A$5:$A$19,0)),"UNMAPPED"))</f>
        <v/>
      </c>
      <c r="J378" s="9"/>
      <c r="K378" s="9"/>
      <c r="L378" s="9"/>
      <c r="M378" s="9"/>
      <c r="N378" s="9"/>
    </row>
    <row r="379" customFormat="false" ht="15" hidden="false" customHeight="false" outlineLevel="0" collapsed="false">
      <c r="A379" s="14"/>
      <c r="B379" s="9"/>
      <c r="C379" s="9"/>
      <c r="D379" s="15"/>
      <c r="E379" s="9"/>
      <c r="F379" s="9"/>
      <c r="G379" s="16" t="str">
        <f aca="false">IF($D379="","",$D379*IF($F379="",1,$F379))</f>
        <v/>
      </c>
      <c r="H379" s="9"/>
      <c r="I379" s="10" t="str">
        <f aca="false">IF($H379="","",IFERROR(INDEX(Categories!$B$5:$B$19,MATCH($H379,Categories!$A$5:$A$19,0)),"UNMAPPED"))</f>
        <v/>
      </c>
      <c r="J379" s="9"/>
      <c r="K379" s="9"/>
      <c r="L379" s="9"/>
      <c r="M379" s="9"/>
      <c r="N379" s="9"/>
    </row>
    <row r="380" customFormat="false" ht="15" hidden="false" customHeight="false" outlineLevel="0" collapsed="false">
      <c r="A380" s="14"/>
      <c r="B380" s="9"/>
      <c r="C380" s="9"/>
      <c r="D380" s="15"/>
      <c r="E380" s="9"/>
      <c r="F380" s="9"/>
      <c r="G380" s="16" t="str">
        <f aca="false">IF($D380="","",$D380*IF($F380="",1,$F380))</f>
        <v/>
      </c>
      <c r="H380" s="9"/>
      <c r="I380" s="10" t="str">
        <f aca="false">IF($H380="","",IFERROR(INDEX(Categories!$B$5:$B$19,MATCH($H380,Categories!$A$5:$A$19,0)),"UNMAPPED"))</f>
        <v/>
      </c>
      <c r="J380" s="9"/>
      <c r="K380" s="9"/>
      <c r="L380" s="9"/>
      <c r="M380" s="9"/>
      <c r="N380" s="9"/>
    </row>
    <row r="381" customFormat="false" ht="15" hidden="false" customHeight="false" outlineLevel="0" collapsed="false">
      <c r="A381" s="14"/>
      <c r="B381" s="9"/>
      <c r="C381" s="9"/>
      <c r="D381" s="15"/>
      <c r="E381" s="9"/>
      <c r="F381" s="9"/>
      <c r="G381" s="16" t="str">
        <f aca="false">IF($D381="","",$D381*IF($F381="",1,$F381))</f>
        <v/>
      </c>
      <c r="H381" s="9"/>
      <c r="I381" s="10" t="str">
        <f aca="false">IF($H381="","",IFERROR(INDEX(Categories!$B$5:$B$19,MATCH($H381,Categories!$A$5:$A$19,0)),"UNMAPPED"))</f>
        <v/>
      </c>
      <c r="J381" s="9"/>
      <c r="K381" s="9"/>
      <c r="L381" s="9"/>
      <c r="M381" s="9"/>
      <c r="N381" s="9"/>
    </row>
    <row r="382" customFormat="false" ht="15" hidden="false" customHeight="false" outlineLevel="0" collapsed="false">
      <c r="A382" s="14"/>
      <c r="B382" s="9"/>
      <c r="C382" s="9"/>
      <c r="D382" s="15"/>
      <c r="E382" s="9"/>
      <c r="F382" s="9"/>
      <c r="G382" s="16" t="str">
        <f aca="false">IF($D382="","",$D382*IF($F382="",1,$F382))</f>
        <v/>
      </c>
      <c r="H382" s="9"/>
      <c r="I382" s="10" t="str">
        <f aca="false">IF($H382="","",IFERROR(INDEX(Categories!$B$5:$B$19,MATCH($H382,Categories!$A$5:$A$19,0)),"UNMAPPED"))</f>
        <v/>
      </c>
      <c r="J382" s="9"/>
      <c r="K382" s="9"/>
      <c r="L382" s="9"/>
      <c r="M382" s="9"/>
      <c r="N382" s="9"/>
    </row>
    <row r="383" customFormat="false" ht="15" hidden="false" customHeight="false" outlineLevel="0" collapsed="false">
      <c r="A383" s="14"/>
      <c r="B383" s="9"/>
      <c r="C383" s="9"/>
      <c r="D383" s="15"/>
      <c r="E383" s="9"/>
      <c r="F383" s="9"/>
      <c r="G383" s="16" t="str">
        <f aca="false">IF($D383="","",$D383*IF($F383="",1,$F383))</f>
        <v/>
      </c>
      <c r="H383" s="9"/>
      <c r="I383" s="10" t="str">
        <f aca="false">IF($H383="","",IFERROR(INDEX(Categories!$B$5:$B$19,MATCH($H383,Categories!$A$5:$A$19,0)),"UNMAPPED"))</f>
        <v/>
      </c>
      <c r="J383" s="9"/>
      <c r="K383" s="9"/>
      <c r="L383" s="9"/>
      <c r="M383" s="9"/>
      <c r="N383" s="9"/>
    </row>
    <row r="384" customFormat="false" ht="15" hidden="false" customHeight="false" outlineLevel="0" collapsed="false">
      <c r="A384" s="14"/>
      <c r="B384" s="9"/>
      <c r="C384" s="9"/>
      <c r="D384" s="15"/>
      <c r="E384" s="9"/>
      <c r="F384" s="9"/>
      <c r="G384" s="16" t="str">
        <f aca="false">IF($D384="","",$D384*IF($F384="",1,$F384))</f>
        <v/>
      </c>
      <c r="H384" s="9"/>
      <c r="I384" s="10" t="str">
        <f aca="false">IF($H384="","",IFERROR(INDEX(Categories!$B$5:$B$19,MATCH($H384,Categories!$A$5:$A$19,0)),"UNMAPPED"))</f>
        <v/>
      </c>
      <c r="J384" s="9"/>
      <c r="K384" s="9"/>
      <c r="L384" s="9"/>
      <c r="M384" s="9"/>
      <c r="N384" s="9"/>
    </row>
    <row r="385" customFormat="false" ht="15" hidden="false" customHeight="false" outlineLevel="0" collapsed="false">
      <c r="A385" s="14"/>
      <c r="B385" s="9"/>
      <c r="C385" s="9"/>
      <c r="D385" s="15"/>
      <c r="E385" s="9"/>
      <c r="F385" s="9"/>
      <c r="G385" s="16" t="str">
        <f aca="false">IF($D385="","",$D385*IF($F385="",1,$F385))</f>
        <v/>
      </c>
      <c r="H385" s="9"/>
      <c r="I385" s="10" t="str">
        <f aca="false">IF($H385="","",IFERROR(INDEX(Categories!$B$5:$B$19,MATCH($H385,Categories!$A$5:$A$19,0)),"UNMAPPED"))</f>
        <v/>
      </c>
      <c r="J385" s="9"/>
      <c r="K385" s="9"/>
      <c r="L385" s="9"/>
      <c r="M385" s="9"/>
      <c r="N385" s="9"/>
    </row>
    <row r="386" customFormat="false" ht="15" hidden="false" customHeight="false" outlineLevel="0" collapsed="false">
      <c r="A386" s="14"/>
      <c r="B386" s="9"/>
      <c r="C386" s="9"/>
      <c r="D386" s="15"/>
      <c r="E386" s="9"/>
      <c r="F386" s="9"/>
      <c r="G386" s="16" t="str">
        <f aca="false">IF($D386="","",$D386*IF($F386="",1,$F386))</f>
        <v/>
      </c>
      <c r="H386" s="9"/>
      <c r="I386" s="10" t="str">
        <f aca="false">IF($H386="","",IFERROR(INDEX(Categories!$B$5:$B$19,MATCH($H386,Categories!$A$5:$A$19,0)),"UNMAPPED"))</f>
        <v/>
      </c>
      <c r="J386" s="9"/>
      <c r="K386" s="9"/>
      <c r="L386" s="9"/>
      <c r="M386" s="9"/>
      <c r="N386" s="9"/>
    </row>
    <row r="387" customFormat="false" ht="15" hidden="false" customHeight="false" outlineLevel="0" collapsed="false">
      <c r="A387" s="14"/>
      <c r="B387" s="9"/>
      <c r="C387" s="9"/>
      <c r="D387" s="15"/>
      <c r="E387" s="9"/>
      <c r="F387" s="9"/>
      <c r="G387" s="16" t="str">
        <f aca="false">IF($D387="","",$D387*IF($F387="",1,$F387))</f>
        <v/>
      </c>
      <c r="H387" s="9"/>
      <c r="I387" s="10" t="str">
        <f aca="false">IF($H387="","",IFERROR(INDEX(Categories!$B$5:$B$19,MATCH($H387,Categories!$A$5:$A$19,0)),"UNMAPPED"))</f>
        <v/>
      </c>
      <c r="J387" s="9"/>
      <c r="K387" s="9"/>
      <c r="L387" s="9"/>
      <c r="M387" s="9"/>
      <c r="N387" s="9"/>
    </row>
    <row r="388" customFormat="false" ht="15" hidden="false" customHeight="false" outlineLevel="0" collapsed="false">
      <c r="A388" s="14"/>
      <c r="B388" s="9"/>
      <c r="C388" s="9"/>
      <c r="D388" s="15"/>
      <c r="E388" s="9"/>
      <c r="F388" s="9"/>
      <c r="G388" s="16" t="str">
        <f aca="false">IF($D388="","",$D388*IF($F388="",1,$F388))</f>
        <v/>
      </c>
      <c r="H388" s="9"/>
      <c r="I388" s="10" t="str">
        <f aca="false">IF($H388="","",IFERROR(INDEX(Categories!$B$5:$B$19,MATCH($H388,Categories!$A$5:$A$19,0)),"UNMAPPED"))</f>
        <v/>
      </c>
      <c r="J388" s="9"/>
      <c r="K388" s="9"/>
      <c r="L388" s="9"/>
      <c r="M388" s="9"/>
      <c r="N388" s="9"/>
    </row>
    <row r="389" customFormat="false" ht="15" hidden="false" customHeight="false" outlineLevel="0" collapsed="false">
      <c r="A389" s="14"/>
      <c r="B389" s="9"/>
      <c r="C389" s="9"/>
      <c r="D389" s="15"/>
      <c r="E389" s="9"/>
      <c r="F389" s="9"/>
      <c r="G389" s="16" t="str">
        <f aca="false">IF($D389="","",$D389*IF($F389="",1,$F389))</f>
        <v/>
      </c>
      <c r="H389" s="9"/>
      <c r="I389" s="10" t="str">
        <f aca="false">IF($H389="","",IFERROR(INDEX(Categories!$B$5:$B$19,MATCH($H389,Categories!$A$5:$A$19,0)),"UNMAPPED"))</f>
        <v/>
      </c>
      <c r="J389" s="9"/>
      <c r="K389" s="9"/>
      <c r="L389" s="9"/>
      <c r="M389" s="9"/>
      <c r="N389" s="9"/>
    </row>
    <row r="390" customFormat="false" ht="15" hidden="false" customHeight="false" outlineLevel="0" collapsed="false">
      <c r="A390" s="14"/>
      <c r="B390" s="9"/>
      <c r="C390" s="9"/>
      <c r="D390" s="15"/>
      <c r="E390" s="9"/>
      <c r="F390" s="9"/>
      <c r="G390" s="16" t="str">
        <f aca="false">IF($D390="","",$D390*IF($F390="",1,$F390))</f>
        <v/>
      </c>
      <c r="H390" s="9"/>
      <c r="I390" s="10" t="str">
        <f aca="false">IF($H390="","",IFERROR(INDEX(Categories!$B$5:$B$19,MATCH($H390,Categories!$A$5:$A$19,0)),"UNMAPPED"))</f>
        <v/>
      </c>
      <c r="J390" s="9"/>
      <c r="K390" s="9"/>
      <c r="L390" s="9"/>
      <c r="M390" s="9"/>
      <c r="N390" s="9"/>
    </row>
    <row r="391" customFormat="false" ht="15" hidden="false" customHeight="false" outlineLevel="0" collapsed="false">
      <c r="A391" s="14"/>
      <c r="B391" s="9"/>
      <c r="C391" s="9"/>
      <c r="D391" s="15"/>
      <c r="E391" s="9"/>
      <c r="F391" s="9"/>
      <c r="G391" s="16" t="str">
        <f aca="false">IF($D391="","",$D391*IF($F391="",1,$F391))</f>
        <v/>
      </c>
      <c r="H391" s="9"/>
      <c r="I391" s="10" t="str">
        <f aca="false">IF($H391="","",IFERROR(INDEX(Categories!$B$5:$B$19,MATCH($H391,Categories!$A$5:$A$19,0)),"UNMAPPED"))</f>
        <v/>
      </c>
      <c r="J391" s="9"/>
      <c r="K391" s="9"/>
      <c r="L391" s="9"/>
      <c r="M391" s="9"/>
      <c r="N391" s="9"/>
    </row>
    <row r="392" customFormat="false" ht="15" hidden="false" customHeight="false" outlineLevel="0" collapsed="false">
      <c r="A392" s="14"/>
      <c r="B392" s="9"/>
      <c r="C392" s="9"/>
      <c r="D392" s="15"/>
      <c r="E392" s="9"/>
      <c r="F392" s="9"/>
      <c r="G392" s="16" t="str">
        <f aca="false">IF($D392="","",$D392*IF($F392="",1,$F392))</f>
        <v/>
      </c>
      <c r="H392" s="9"/>
      <c r="I392" s="10" t="str">
        <f aca="false">IF($H392="","",IFERROR(INDEX(Categories!$B$5:$B$19,MATCH($H392,Categories!$A$5:$A$19,0)),"UNMAPPED"))</f>
        <v/>
      </c>
      <c r="J392" s="9"/>
      <c r="K392" s="9"/>
      <c r="L392" s="9"/>
      <c r="M392" s="9"/>
      <c r="N392" s="9"/>
    </row>
    <row r="393" customFormat="false" ht="15" hidden="false" customHeight="false" outlineLevel="0" collapsed="false">
      <c r="A393" s="14"/>
      <c r="B393" s="9"/>
      <c r="C393" s="9"/>
      <c r="D393" s="15"/>
      <c r="E393" s="9"/>
      <c r="F393" s="9"/>
      <c r="G393" s="16" t="str">
        <f aca="false">IF($D393="","",$D393*IF($F393="",1,$F393))</f>
        <v/>
      </c>
      <c r="H393" s="9"/>
      <c r="I393" s="10" t="str">
        <f aca="false">IF($H393="","",IFERROR(INDEX(Categories!$B$5:$B$19,MATCH($H393,Categories!$A$5:$A$19,0)),"UNMAPPED"))</f>
        <v/>
      </c>
      <c r="J393" s="9"/>
      <c r="K393" s="9"/>
      <c r="L393" s="9"/>
      <c r="M393" s="9"/>
      <c r="N393" s="9"/>
    </row>
    <row r="394" customFormat="false" ht="15" hidden="false" customHeight="false" outlineLevel="0" collapsed="false">
      <c r="A394" s="14"/>
      <c r="B394" s="9"/>
      <c r="C394" s="9"/>
      <c r="D394" s="15"/>
      <c r="E394" s="9"/>
      <c r="F394" s="9"/>
      <c r="G394" s="16" t="str">
        <f aca="false">IF($D394="","",$D394*IF($F394="",1,$F394))</f>
        <v/>
      </c>
      <c r="H394" s="9"/>
      <c r="I394" s="10" t="str">
        <f aca="false">IF($H394="","",IFERROR(INDEX(Categories!$B$5:$B$19,MATCH($H394,Categories!$A$5:$A$19,0)),"UNMAPPED"))</f>
        <v/>
      </c>
      <c r="J394" s="9"/>
      <c r="K394" s="9"/>
      <c r="L394" s="9"/>
      <c r="M394" s="9"/>
      <c r="N394" s="9"/>
    </row>
    <row r="395" customFormat="false" ht="15" hidden="false" customHeight="false" outlineLevel="0" collapsed="false">
      <c r="A395" s="14"/>
      <c r="B395" s="9"/>
      <c r="C395" s="9"/>
      <c r="D395" s="15"/>
      <c r="E395" s="9"/>
      <c r="F395" s="9"/>
      <c r="G395" s="16" t="str">
        <f aca="false">IF($D395="","",$D395*IF($F395="",1,$F395))</f>
        <v/>
      </c>
      <c r="H395" s="9"/>
      <c r="I395" s="10" t="str">
        <f aca="false">IF($H395="","",IFERROR(INDEX(Categories!$B$5:$B$19,MATCH($H395,Categories!$A$5:$A$19,0)),"UNMAPPED"))</f>
        <v/>
      </c>
      <c r="J395" s="9"/>
      <c r="K395" s="9"/>
      <c r="L395" s="9"/>
      <c r="M395" s="9"/>
      <c r="N395" s="9"/>
    </row>
    <row r="396" customFormat="false" ht="15" hidden="false" customHeight="false" outlineLevel="0" collapsed="false">
      <c r="A396" s="14"/>
      <c r="B396" s="9"/>
      <c r="C396" s="9"/>
      <c r="D396" s="15"/>
      <c r="E396" s="9"/>
      <c r="F396" s="9"/>
      <c r="G396" s="16" t="str">
        <f aca="false">IF($D396="","",$D396*IF($F396="",1,$F396))</f>
        <v/>
      </c>
      <c r="H396" s="9"/>
      <c r="I396" s="10" t="str">
        <f aca="false">IF($H396="","",IFERROR(INDEX(Categories!$B$5:$B$19,MATCH($H396,Categories!$A$5:$A$19,0)),"UNMAPPED"))</f>
        <v/>
      </c>
      <c r="J396" s="9"/>
      <c r="K396" s="9"/>
      <c r="L396" s="9"/>
      <c r="M396" s="9"/>
      <c r="N396" s="9"/>
    </row>
    <row r="397" customFormat="false" ht="15" hidden="false" customHeight="false" outlineLevel="0" collapsed="false">
      <c r="A397" s="14"/>
      <c r="B397" s="9"/>
      <c r="C397" s="9"/>
      <c r="D397" s="15"/>
      <c r="E397" s="9"/>
      <c r="F397" s="9"/>
      <c r="G397" s="16" t="str">
        <f aca="false">IF($D397="","",$D397*IF($F397="",1,$F397))</f>
        <v/>
      </c>
      <c r="H397" s="9"/>
      <c r="I397" s="10" t="str">
        <f aca="false">IF($H397="","",IFERROR(INDEX(Categories!$B$5:$B$19,MATCH($H397,Categories!$A$5:$A$19,0)),"UNMAPPED"))</f>
        <v/>
      </c>
      <c r="J397" s="9"/>
      <c r="K397" s="9"/>
      <c r="L397" s="9"/>
      <c r="M397" s="9"/>
      <c r="N397" s="9"/>
    </row>
    <row r="398" customFormat="false" ht="15" hidden="false" customHeight="false" outlineLevel="0" collapsed="false">
      <c r="A398" s="14"/>
      <c r="B398" s="9"/>
      <c r="C398" s="9"/>
      <c r="D398" s="15"/>
      <c r="E398" s="9"/>
      <c r="F398" s="9"/>
      <c r="G398" s="16" t="str">
        <f aca="false">IF($D398="","",$D398*IF($F398="",1,$F398))</f>
        <v/>
      </c>
      <c r="H398" s="9"/>
      <c r="I398" s="10" t="str">
        <f aca="false">IF($H398="","",IFERROR(INDEX(Categories!$B$5:$B$19,MATCH($H398,Categories!$A$5:$A$19,0)),"UNMAPPED"))</f>
        <v/>
      </c>
      <c r="J398" s="9"/>
      <c r="K398" s="9"/>
      <c r="L398" s="9"/>
      <c r="M398" s="9"/>
      <c r="N398" s="9"/>
    </row>
    <row r="399" customFormat="false" ht="15" hidden="false" customHeight="false" outlineLevel="0" collapsed="false">
      <c r="A399" s="14"/>
      <c r="B399" s="9"/>
      <c r="C399" s="9"/>
      <c r="D399" s="15"/>
      <c r="E399" s="9"/>
      <c r="F399" s="9"/>
      <c r="G399" s="16" t="str">
        <f aca="false">IF($D399="","",$D399*IF($F399="",1,$F399))</f>
        <v/>
      </c>
      <c r="H399" s="9"/>
      <c r="I399" s="10" t="str">
        <f aca="false">IF($H399="","",IFERROR(INDEX(Categories!$B$5:$B$19,MATCH($H399,Categories!$A$5:$A$19,0)),"UNMAPPED"))</f>
        <v/>
      </c>
      <c r="J399" s="9"/>
      <c r="K399" s="9"/>
      <c r="L399" s="9"/>
      <c r="M399" s="9"/>
      <c r="N399" s="9"/>
    </row>
    <row r="400" customFormat="false" ht="15" hidden="false" customHeight="false" outlineLevel="0" collapsed="false">
      <c r="A400" s="14"/>
      <c r="B400" s="9"/>
      <c r="C400" s="9"/>
      <c r="D400" s="15"/>
      <c r="E400" s="9"/>
      <c r="F400" s="9"/>
      <c r="G400" s="16" t="str">
        <f aca="false">IF($D400="","",$D400*IF($F400="",1,$F400))</f>
        <v/>
      </c>
      <c r="H400" s="9"/>
      <c r="I400" s="10" t="str">
        <f aca="false">IF($H400="","",IFERROR(INDEX(Categories!$B$5:$B$19,MATCH($H400,Categories!$A$5:$A$19,0)),"UNMAPPED"))</f>
        <v/>
      </c>
      <c r="J400" s="9"/>
      <c r="K400" s="9"/>
      <c r="L400" s="9"/>
      <c r="M400" s="9"/>
      <c r="N400" s="9"/>
    </row>
    <row r="401" customFormat="false" ht="15" hidden="false" customHeight="false" outlineLevel="0" collapsed="false">
      <c r="A401" s="14"/>
      <c r="B401" s="9"/>
      <c r="C401" s="9"/>
      <c r="D401" s="15"/>
      <c r="E401" s="9"/>
      <c r="F401" s="9"/>
      <c r="G401" s="16" t="str">
        <f aca="false">IF($D401="","",$D401*IF($F401="",1,$F401))</f>
        <v/>
      </c>
      <c r="H401" s="9"/>
      <c r="I401" s="10" t="str">
        <f aca="false">IF($H401="","",IFERROR(INDEX(Categories!$B$5:$B$19,MATCH($H401,Categories!$A$5:$A$19,0)),"UNMAPPED"))</f>
        <v/>
      </c>
      <c r="J401" s="9"/>
      <c r="K401" s="9"/>
      <c r="L401" s="9"/>
      <c r="M401" s="9"/>
      <c r="N401" s="9"/>
    </row>
    <row r="402" customFormat="false" ht="15" hidden="false" customHeight="false" outlineLevel="0" collapsed="false">
      <c r="A402" s="14"/>
      <c r="B402" s="9"/>
      <c r="C402" s="9"/>
      <c r="D402" s="15"/>
      <c r="E402" s="9"/>
      <c r="F402" s="9"/>
      <c r="G402" s="16" t="str">
        <f aca="false">IF($D402="","",$D402*IF($F402="",1,$F402))</f>
        <v/>
      </c>
      <c r="H402" s="9"/>
      <c r="I402" s="10" t="str">
        <f aca="false">IF($H402="","",IFERROR(INDEX(Categories!$B$5:$B$19,MATCH($H402,Categories!$A$5:$A$19,0)),"UNMAPPED"))</f>
        <v/>
      </c>
      <c r="J402" s="9"/>
      <c r="K402" s="9"/>
      <c r="L402" s="9"/>
      <c r="M402" s="9"/>
      <c r="N402" s="9"/>
    </row>
    <row r="403" customFormat="false" ht="15" hidden="false" customHeight="false" outlineLevel="0" collapsed="false">
      <c r="A403" s="14"/>
      <c r="B403" s="9"/>
      <c r="C403" s="9"/>
      <c r="D403" s="15"/>
      <c r="E403" s="9"/>
      <c r="F403" s="9"/>
      <c r="G403" s="16" t="str">
        <f aca="false">IF($D403="","",$D403*IF($F403="",1,$F403))</f>
        <v/>
      </c>
      <c r="H403" s="9"/>
      <c r="I403" s="10" t="str">
        <f aca="false">IF($H403="","",IFERROR(INDEX(Categories!$B$5:$B$19,MATCH($H403,Categories!$A$5:$A$19,0)),"UNMAPPED"))</f>
        <v/>
      </c>
      <c r="J403" s="9"/>
      <c r="K403" s="9"/>
      <c r="L403" s="9"/>
      <c r="M403" s="9"/>
      <c r="N403" s="9"/>
    </row>
    <row r="404" customFormat="false" ht="15" hidden="false" customHeight="false" outlineLevel="0" collapsed="false">
      <c r="A404" s="14"/>
      <c r="B404" s="9"/>
      <c r="C404" s="9"/>
      <c r="D404" s="15"/>
      <c r="E404" s="9"/>
      <c r="F404" s="9"/>
      <c r="G404" s="16" t="str">
        <f aca="false">IF($D404="","",$D404*IF($F404="",1,$F404))</f>
        <v/>
      </c>
      <c r="H404" s="9"/>
      <c r="I404" s="10" t="str">
        <f aca="false">IF($H404="","",IFERROR(INDEX(Categories!$B$5:$B$19,MATCH($H404,Categories!$A$5:$A$19,0)),"UNMAPPED"))</f>
        <v/>
      </c>
      <c r="J404" s="9"/>
      <c r="K404" s="9"/>
      <c r="L404" s="9"/>
      <c r="M404" s="9"/>
      <c r="N404" s="9"/>
    </row>
    <row r="405" customFormat="false" ht="15" hidden="false" customHeight="false" outlineLevel="0" collapsed="false">
      <c r="A405" s="14"/>
      <c r="B405" s="9"/>
      <c r="C405" s="9"/>
      <c r="D405" s="15"/>
      <c r="E405" s="9"/>
      <c r="F405" s="9"/>
      <c r="G405" s="16" t="str">
        <f aca="false">IF($D405="","",$D405*IF($F405="",1,$F405))</f>
        <v/>
      </c>
      <c r="H405" s="9"/>
      <c r="I405" s="10" t="str">
        <f aca="false">IF($H405="","",IFERROR(INDEX(Categories!$B$5:$B$19,MATCH($H405,Categories!$A$5:$A$19,0)),"UNMAPPED"))</f>
        <v/>
      </c>
      <c r="J405" s="9"/>
      <c r="K405" s="9"/>
      <c r="L405" s="9"/>
      <c r="M405" s="9"/>
      <c r="N405" s="9"/>
    </row>
    <row r="406" customFormat="false" ht="15" hidden="false" customHeight="false" outlineLevel="0" collapsed="false">
      <c r="A406" s="14"/>
      <c r="B406" s="9"/>
      <c r="C406" s="9"/>
      <c r="D406" s="15"/>
      <c r="E406" s="9"/>
      <c r="F406" s="9"/>
      <c r="G406" s="16" t="str">
        <f aca="false">IF($D406="","",$D406*IF($F406="",1,$F406))</f>
        <v/>
      </c>
      <c r="H406" s="9"/>
      <c r="I406" s="10" t="str">
        <f aca="false">IF($H406="","",IFERROR(INDEX(Categories!$B$5:$B$19,MATCH($H406,Categories!$A$5:$A$19,0)),"UNMAPPED"))</f>
        <v/>
      </c>
      <c r="J406" s="9"/>
      <c r="K406" s="9"/>
      <c r="L406" s="9"/>
      <c r="M406" s="9"/>
      <c r="N406" s="9"/>
    </row>
    <row r="407" customFormat="false" ht="15" hidden="false" customHeight="false" outlineLevel="0" collapsed="false">
      <c r="A407" s="14"/>
      <c r="B407" s="9"/>
      <c r="C407" s="9"/>
      <c r="D407" s="15"/>
      <c r="E407" s="9"/>
      <c r="F407" s="9"/>
      <c r="G407" s="16" t="str">
        <f aca="false">IF($D407="","",$D407*IF($F407="",1,$F407))</f>
        <v/>
      </c>
      <c r="H407" s="9"/>
      <c r="I407" s="10" t="str">
        <f aca="false">IF($H407="","",IFERROR(INDEX(Categories!$B$5:$B$19,MATCH($H407,Categories!$A$5:$A$19,0)),"UNMAPPED"))</f>
        <v/>
      </c>
      <c r="J407" s="9"/>
      <c r="K407" s="9"/>
      <c r="L407" s="9"/>
      <c r="M407" s="9"/>
      <c r="N407" s="9"/>
    </row>
    <row r="408" customFormat="false" ht="15" hidden="false" customHeight="false" outlineLevel="0" collapsed="false">
      <c r="A408" s="14"/>
      <c r="B408" s="9"/>
      <c r="C408" s="9"/>
      <c r="D408" s="15"/>
      <c r="E408" s="9"/>
      <c r="F408" s="9"/>
      <c r="G408" s="16" t="str">
        <f aca="false">IF($D408="","",$D408*IF($F408="",1,$F408))</f>
        <v/>
      </c>
      <c r="H408" s="9"/>
      <c r="I408" s="10" t="str">
        <f aca="false">IF($H408="","",IFERROR(INDEX(Categories!$B$5:$B$19,MATCH($H408,Categories!$A$5:$A$19,0)),"UNMAPPED"))</f>
        <v/>
      </c>
      <c r="J408" s="9"/>
      <c r="K408" s="9"/>
      <c r="L408" s="9"/>
      <c r="M408" s="9"/>
      <c r="N408" s="9"/>
    </row>
    <row r="409" customFormat="false" ht="15" hidden="false" customHeight="false" outlineLevel="0" collapsed="false">
      <c r="A409" s="14"/>
      <c r="B409" s="9"/>
      <c r="C409" s="9"/>
      <c r="D409" s="15"/>
      <c r="E409" s="9"/>
      <c r="F409" s="9"/>
      <c r="G409" s="16" t="str">
        <f aca="false">IF($D409="","",$D409*IF($F409="",1,$F409))</f>
        <v/>
      </c>
      <c r="H409" s="9"/>
      <c r="I409" s="10" t="str">
        <f aca="false">IF($H409="","",IFERROR(INDEX(Categories!$B$5:$B$19,MATCH($H409,Categories!$A$5:$A$19,0)),"UNMAPPED"))</f>
        <v/>
      </c>
      <c r="J409" s="9"/>
      <c r="K409" s="9"/>
      <c r="L409" s="9"/>
      <c r="M409" s="9"/>
      <c r="N409" s="9"/>
    </row>
    <row r="410" customFormat="false" ht="15" hidden="false" customHeight="false" outlineLevel="0" collapsed="false">
      <c r="A410" s="14"/>
      <c r="B410" s="9"/>
      <c r="C410" s="9"/>
      <c r="D410" s="15"/>
      <c r="E410" s="9"/>
      <c r="F410" s="9"/>
      <c r="G410" s="16" t="str">
        <f aca="false">IF($D410="","",$D410*IF($F410="",1,$F410))</f>
        <v/>
      </c>
      <c r="H410" s="9"/>
      <c r="I410" s="10" t="str">
        <f aca="false">IF($H410="","",IFERROR(INDEX(Categories!$B$5:$B$19,MATCH($H410,Categories!$A$5:$A$19,0)),"UNMAPPED"))</f>
        <v/>
      </c>
      <c r="J410" s="9"/>
      <c r="K410" s="9"/>
      <c r="L410" s="9"/>
      <c r="M410" s="9"/>
      <c r="N410" s="9"/>
    </row>
    <row r="411" customFormat="false" ht="15" hidden="false" customHeight="false" outlineLevel="0" collapsed="false">
      <c r="A411" s="14"/>
      <c r="B411" s="9"/>
      <c r="C411" s="9"/>
      <c r="D411" s="15"/>
      <c r="E411" s="9"/>
      <c r="F411" s="9"/>
      <c r="G411" s="16" t="str">
        <f aca="false">IF($D411="","",$D411*IF($F411="",1,$F411))</f>
        <v/>
      </c>
      <c r="H411" s="9"/>
      <c r="I411" s="10" t="str">
        <f aca="false">IF($H411="","",IFERROR(INDEX(Categories!$B$5:$B$19,MATCH($H411,Categories!$A$5:$A$19,0)),"UNMAPPED"))</f>
        <v/>
      </c>
      <c r="J411" s="9"/>
      <c r="K411" s="9"/>
      <c r="L411" s="9"/>
      <c r="M411" s="9"/>
      <c r="N411" s="9"/>
    </row>
    <row r="412" customFormat="false" ht="15" hidden="false" customHeight="false" outlineLevel="0" collapsed="false">
      <c r="A412" s="14"/>
      <c r="B412" s="9"/>
      <c r="C412" s="9"/>
      <c r="D412" s="15"/>
      <c r="E412" s="9"/>
      <c r="F412" s="9"/>
      <c r="G412" s="16" t="str">
        <f aca="false">IF($D412="","",$D412*IF($F412="",1,$F412))</f>
        <v/>
      </c>
      <c r="H412" s="9"/>
      <c r="I412" s="10" t="str">
        <f aca="false">IF($H412="","",IFERROR(INDEX(Categories!$B$5:$B$19,MATCH($H412,Categories!$A$5:$A$19,0)),"UNMAPPED"))</f>
        <v/>
      </c>
      <c r="J412" s="9"/>
      <c r="K412" s="9"/>
      <c r="L412" s="9"/>
      <c r="M412" s="9"/>
      <c r="N412" s="9"/>
    </row>
    <row r="413" customFormat="false" ht="15" hidden="false" customHeight="false" outlineLevel="0" collapsed="false">
      <c r="A413" s="14"/>
      <c r="B413" s="9"/>
      <c r="C413" s="9"/>
      <c r="D413" s="15"/>
      <c r="E413" s="9"/>
      <c r="F413" s="9"/>
      <c r="G413" s="16" t="str">
        <f aca="false">IF($D413="","",$D413*IF($F413="",1,$F413))</f>
        <v/>
      </c>
      <c r="H413" s="9"/>
      <c r="I413" s="10" t="str">
        <f aca="false">IF($H413="","",IFERROR(INDEX(Categories!$B$5:$B$19,MATCH($H413,Categories!$A$5:$A$19,0)),"UNMAPPED"))</f>
        <v/>
      </c>
      <c r="J413" s="9"/>
      <c r="K413" s="9"/>
      <c r="L413" s="9"/>
      <c r="M413" s="9"/>
      <c r="N413" s="9"/>
    </row>
    <row r="414" customFormat="false" ht="15" hidden="false" customHeight="false" outlineLevel="0" collapsed="false">
      <c r="A414" s="14"/>
      <c r="B414" s="9"/>
      <c r="C414" s="9"/>
      <c r="D414" s="15"/>
      <c r="E414" s="9"/>
      <c r="F414" s="9"/>
      <c r="G414" s="16" t="str">
        <f aca="false">IF($D414="","",$D414*IF($F414="",1,$F414))</f>
        <v/>
      </c>
      <c r="H414" s="9"/>
      <c r="I414" s="10" t="str">
        <f aca="false">IF($H414="","",IFERROR(INDEX(Categories!$B$5:$B$19,MATCH($H414,Categories!$A$5:$A$19,0)),"UNMAPPED"))</f>
        <v/>
      </c>
      <c r="J414" s="9"/>
      <c r="K414" s="9"/>
      <c r="L414" s="9"/>
      <c r="M414" s="9"/>
      <c r="N414" s="9"/>
    </row>
    <row r="415" customFormat="false" ht="15" hidden="false" customHeight="false" outlineLevel="0" collapsed="false">
      <c r="A415" s="14"/>
      <c r="B415" s="9"/>
      <c r="C415" s="9"/>
      <c r="D415" s="15"/>
      <c r="E415" s="9"/>
      <c r="F415" s="9"/>
      <c r="G415" s="16" t="str">
        <f aca="false">IF($D415="","",$D415*IF($F415="",1,$F415))</f>
        <v/>
      </c>
      <c r="H415" s="9"/>
      <c r="I415" s="10" t="str">
        <f aca="false">IF($H415="","",IFERROR(INDEX(Categories!$B$5:$B$19,MATCH($H415,Categories!$A$5:$A$19,0)),"UNMAPPED"))</f>
        <v/>
      </c>
      <c r="J415" s="9"/>
      <c r="K415" s="9"/>
      <c r="L415" s="9"/>
      <c r="M415" s="9"/>
      <c r="N415" s="9"/>
    </row>
    <row r="416" customFormat="false" ht="15" hidden="false" customHeight="false" outlineLevel="0" collapsed="false">
      <c r="A416" s="14"/>
      <c r="B416" s="9"/>
      <c r="C416" s="9"/>
      <c r="D416" s="15"/>
      <c r="E416" s="9"/>
      <c r="F416" s="9"/>
      <c r="G416" s="16" t="str">
        <f aca="false">IF($D416="","",$D416*IF($F416="",1,$F416))</f>
        <v/>
      </c>
      <c r="H416" s="9"/>
      <c r="I416" s="10" t="str">
        <f aca="false">IF($H416="","",IFERROR(INDEX(Categories!$B$5:$B$19,MATCH($H416,Categories!$A$5:$A$19,0)),"UNMAPPED"))</f>
        <v/>
      </c>
      <c r="J416" s="9"/>
      <c r="K416" s="9"/>
      <c r="L416" s="9"/>
      <c r="M416" s="9"/>
      <c r="N416" s="9"/>
    </row>
    <row r="417" customFormat="false" ht="15" hidden="false" customHeight="false" outlineLevel="0" collapsed="false">
      <c r="A417" s="14"/>
      <c r="B417" s="9"/>
      <c r="C417" s="9"/>
      <c r="D417" s="15"/>
      <c r="E417" s="9"/>
      <c r="F417" s="9"/>
      <c r="G417" s="16" t="str">
        <f aca="false">IF($D417="","",$D417*IF($F417="",1,$F417))</f>
        <v/>
      </c>
      <c r="H417" s="9"/>
      <c r="I417" s="10" t="str">
        <f aca="false">IF($H417="","",IFERROR(INDEX(Categories!$B$5:$B$19,MATCH($H417,Categories!$A$5:$A$19,0)),"UNMAPPED"))</f>
        <v/>
      </c>
      <c r="J417" s="9"/>
      <c r="K417" s="9"/>
      <c r="L417" s="9"/>
      <c r="M417" s="9"/>
      <c r="N417" s="9"/>
    </row>
    <row r="418" customFormat="false" ht="15" hidden="false" customHeight="false" outlineLevel="0" collapsed="false">
      <c r="A418" s="14"/>
      <c r="B418" s="9"/>
      <c r="C418" s="9"/>
      <c r="D418" s="15"/>
      <c r="E418" s="9"/>
      <c r="F418" s="9"/>
      <c r="G418" s="16" t="str">
        <f aca="false">IF($D418="","",$D418*IF($F418="",1,$F418))</f>
        <v/>
      </c>
      <c r="H418" s="9"/>
      <c r="I418" s="10" t="str">
        <f aca="false">IF($H418="","",IFERROR(INDEX(Categories!$B$5:$B$19,MATCH($H418,Categories!$A$5:$A$19,0)),"UNMAPPED"))</f>
        <v/>
      </c>
      <c r="J418" s="9"/>
      <c r="K418" s="9"/>
      <c r="L418" s="9"/>
      <c r="M418" s="9"/>
      <c r="N418" s="9"/>
    </row>
    <row r="419" customFormat="false" ht="15" hidden="false" customHeight="false" outlineLevel="0" collapsed="false">
      <c r="A419" s="14"/>
      <c r="B419" s="9"/>
      <c r="C419" s="9"/>
      <c r="D419" s="15"/>
      <c r="E419" s="9"/>
      <c r="F419" s="9"/>
      <c r="G419" s="16" t="str">
        <f aca="false">IF($D419="","",$D419*IF($F419="",1,$F419))</f>
        <v/>
      </c>
      <c r="H419" s="9"/>
      <c r="I419" s="10" t="str">
        <f aca="false">IF($H419="","",IFERROR(INDEX(Categories!$B$5:$B$19,MATCH($H419,Categories!$A$5:$A$19,0)),"UNMAPPED"))</f>
        <v/>
      </c>
      <c r="J419" s="9"/>
      <c r="K419" s="9"/>
      <c r="L419" s="9"/>
      <c r="M419" s="9"/>
      <c r="N419" s="9"/>
    </row>
    <row r="420" customFormat="false" ht="15" hidden="false" customHeight="false" outlineLevel="0" collapsed="false">
      <c r="A420" s="14"/>
      <c r="B420" s="9"/>
      <c r="C420" s="9"/>
      <c r="D420" s="15"/>
      <c r="E420" s="9"/>
      <c r="F420" s="9"/>
      <c r="G420" s="16" t="str">
        <f aca="false">IF($D420="","",$D420*IF($F420="",1,$F420))</f>
        <v/>
      </c>
      <c r="H420" s="9"/>
      <c r="I420" s="10" t="str">
        <f aca="false">IF($H420="","",IFERROR(INDEX(Categories!$B$5:$B$19,MATCH($H420,Categories!$A$5:$A$19,0)),"UNMAPPED"))</f>
        <v/>
      </c>
      <c r="J420" s="9"/>
      <c r="K420" s="9"/>
      <c r="L420" s="9"/>
      <c r="M420" s="9"/>
      <c r="N420" s="9"/>
    </row>
    <row r="421" customFormat="false" ht="15" hidden="false" customHeight="false" outlineLevel="0" collapsed="false">
      <c r="A421" s="14"/>
      <c r="B421" s="9"/>
      <c r="C421" s="9"/>
      <c r="D421" s="15"/>
      <c r="E421" s="9"/>
      <c r="F421" s="9"/>
      <c r="G421" s="16" t="str">
        <f aca="false">IF($D421="","",$D421*IF($F421="",1,$F421))</f>
        <v/>
      </c>
      <c r="H421" s="9"/>
      <c r="I421" s="10" t="str">
        <f aca="false">IF($H421="","",IFERROR(INDEX(Categories!$B$5:$B$19,MATCH($H421,Categories!$A$5:$A$19,0)),"UNMAPPED"))</f>
        <v/>
      </c>
      <c r="J421" s="9"/>
      <c r="K421" s="9"/>
      <c r="L421" s="9"/>
      <c r="M421" s="9"/>
      <c r="N421" s="9"/>
    </row>
    <row r="422" customFormat="false" ht="15" hidden="false" customHeight="false" outlineLevel="0" collapsed="false">
      <c r="A422" s="14"/>
      <c r="B422" s="9"/>
      <c r="C422" s="9"/>
      <c r="D422" s="15"/>
      <c r="E422" s="9"/>
      <c r="F422" s="9"/>
      <c r="G422" s="16" t="str">
        <f aca="false">IF($D422="","",$D422*IF($F422="",1,$F422))</f>
        <v/>
      </c>
      <c r="H422" s="9"/>
      <c r="I422" s="10" t="str">
        <f aca="false">IF($H422="","",IFERROR(INDEX(Categories!$B$5:$B$19,MATCH($H422,Categories!$A$5:$A$19,0)),"UNMAPPED"))</f>
        <v/>
      </c>
      <c r="J422" s="9"/>
      <c r="K422" s="9"/>
      <c r="L422" s="9"/>
      <c r="M422" s="9"/>
      <c r="N422" s="9"/>
    </row>
    <row r="423" customFormat="false" ht="15" hidden="false" customHeight="false" outlineLevel="0" collapsed="false">
      <c r="A423" s="14"/>
      <c r="B423" s="9"/>
      <c r="C423" s="9"/>
      <c r="D423" s="15"/>
      <c r="E423" s="9"/>
      <c r="F423" s="9"/>
      <c r="G423" s="16" t="str">
        <f aca="false">IF($D423="","",$D423*IF($F423="",1,$F423))</f>
        <v/>
      </c>
      <c r="H423" s="9"/>
      <c r="I423" s="10" t="str">
        <f aca="false">IF($H423="","",IFERROR(INDEX(Categories!$B$5:$B$19,MATCH($H423,Categories!$A$5:$A$19,0)),"UNMAPPED"))</f>
        <v/>
      </c>
      <c r="J423" s="9"/>
      <c r="K423" s="9"/>
      <c r="L423" s="9"/>
      <c r="M423" s="9"/>
      <c r="N423" s="9"/>
    </row>
    <row r="424" customFormat="false" ht="15" hidden="false" customHeight="false" outlineLevel="0" collapsed="false">
      <c r="A424" s="14"/>
      <c r="B424" s="9"/>
      <c r="C424" s="9"/>
      <c r="D424" s="15"/>
      <c r="E424" s="9"/>
      <c r="F424" s="9"/>
      <c r="G424" s="16" t="str">
        <f aca="false">IF($D424="","",$D424*IF($F424="",1,$F424))</f>
        <v/>
      </c>
      <c r="H424" s="9"/>
      <c r="I424" s="10" t="str">
        <f aca="false">IF($H424="","",IFERROR(INDEX(Categories!$B$5:$B$19,MATCH($H424,Categories!$A$5:$A$19,0)),"UNMAPPED"))</f>
        <v/>
      </c>
      <c r="J424" s="9"/>
      <c r="K424" s="9"/>
      <c r="L424" s="9"/>
      <c r="M424" s="9"/>
      <c r="N424" s="9"/>
    </row>
    <row r="425" customFormat="false" ht="15" hidden="false" customHeight="false" outlineLevel="0" collapsed="false">
      <c r="A425" s="14"/>
      <c r="B425" s="9"/>
      <c r="C425" s="9"/>
      <c r="D425" s="15"/>
      <c r="E425" s="9"/>
      <c r="F425" s="9"/>
      <c r="G425" s="16" t="str">
        <f aca="false">IF($D425="","",$D425*IF($F425="",1,$F425))</f>
        <v/>
      </c>
      <c r="H425" s="9"/>
      <c r="I425" s="10" t="str">
        <f aca="false">IF($H425="","",IFERROR(INDEX(Categories!$B$5:$B$19,MATCH($H425,Categories!$A$5:$A$19,0)),"UNMAPPED"))</f>
        <v/>
      </c>
      <c r="J425" s="9"/>
      <c r="K425" s="9"/>
      <c r="L425" s="9"/>
      <c r="M425" s="9"/>
      <c r="N425" s="9"/>
    </row>
    <row r="426" customFormat="false" ht="15" hidden="false" customHeight="false" outlineLevel="0" collapsed="false">
      <c r="A426" s="14"/>
      <c r="B426" s="9"/>
      <c r="C426" s="9"/>
      <c r="D426" s="15"/>
      <c r="E426" s="9"/>
      <c r="F426" s="9"/>
      <c r="G426" s="16" t="str">
        <f aca="false">IF($D426="","",$D426*IF($F426="",1,$F426))</f>
        <v/>
      </c>
      <c r="H426" s="9"/>
      <c r="I426" s="10" t="str">
        <f aca="false">IF($H426="","",IFERROR(INDEX(Categories!$B$5:$B$19,MATCH($H426,Categories!$A$5:$A$19,0)),"UNMAPPED"))</f>
        <v/>
      </c>
      <c r="J426" s="9"/>
      <c r="K426" s="9"/>
      <c r="L426" s="9"/>
      <c r="M426" s="9"/>
      <c r="N426" s="9"/>
    </row>
    <row r="427" customFormat="false" ht="15" hidden="false" customHeight="false" outlineLevel="0" collapsed="false">
      <c r="A427" s="14"/>
      <c r="B427" s="9"/>
      <c r="C427" s="9"/>
      <c r="D427" s="15"/>
      <c r="E427" s="9"/>
      <c r="F427" s="9"/>
      <c r="G427" s="16" t="str">
        <f aca="false">IF($D427="","",$D427*IF($F427="",1,$F427))</f>
        <v/>
      </c>
      <c r="H427" s="9"/>
      <c r="I427" s="10" t="str">
        <f aca="false">IF($H427="","",IFERROR(INDEX(Categories!$B$5:$B$19,MATCH($H427,Categories!$A$5:$A$19,0)),"UNMAPPED"))</f>
        <v/>
      </c>
      <c r="J427" s="9"/>
      <c r="K427" s="9"/>
      <c r="L427" s="9"/>
      <c r="M427" s="9"/>
      <c r="N427" s="9"/>
    </row>
    <row r="428" customFormat="false" ht="15" hidden="false" customHeight="false" outlineLevel="0" collapsed="false">
      <c r="A428" s="14"/>
      <c r="B428" s="9"/>
      <c r="C428" s="9"/>
      <c r="D428" s="15"/>
      <c r="E428" s="9"/>
      <c r="F428" s="9"/>
      <c r="G428" s="16" t="str">
        <f aca="false">IF($D428="","",$D428*IF($F428="",1,$F428))</f>
        <v/>
      </c>
      <c r="H428" s="9"/>
      <c r="I428" s="10" t="str">
        <f aca="false">IF($H428="","",IFERROR(INDEX(Categories!$B$5:$B$19,MATCH($H428,Categories!$A$5:$A$19,0)),"UNMAPPED"))</f>
        <v/>
      </c>
      <c r="J428" s="9"/>
      <c r="K428" s="9"/>
      <c r="L428" s="9"/>
      <c r="M428" s="9"/>
      <c r="N428" s="9"/>
    </row>
    <row r="429" customFormat="false" ht="15" hidden="false" customHeight="false" outlineLevel="0" collapsed="false">
      <c r="A429" s="14"/>
      <c r="B429" s="9"/>
      <c r="C429" s="9"/>
      <c r="D429" s="15"/>
      <c r="E429" s="9"/>
      <c r="F429" s="9"/>
      <c r="G429" s="16" t="str">
        <f aca="false">IF($D429="","",$D429*IF($F429="",1,$F429))</f>
        <v/>
      </c>
      <c r="H429" s="9"/>
      <c r="I429" s="10" t="str">
        <f aca="false">IF($H429="","",IFERROR(INDEX(Categories!$B$5:$B$19,MATCH($H429,Categories!$A$5:$A$19,0)),"UNMAPPED"))</f>
        <v/>
      </c>
      <c r="J429" s="9"/>
      <c r="K429" s="9"/>
      <c r="L429" s="9"/>
      <c r="M429" s="9"/>
      <c r="N429" s="9"/>
    </row>
    <row r="430" customFormat="false" ht="15" hidden="false" customHeight="false" outlineLevel="0" collapsed="false">
      <c r="A430" s="14"/>
      <c r="B430" s="9"/>
      <c r="C430" s="9"/>
      <c r="D430" s="15"/>
      <c r="E430" s="9"/>
      <c r="F430" s="9"/>
      <c r="G430" s="16" t="str">
        <f aca="false">IF($D430="","",$D430*IF($F430="",1,$F430))</f>
        <v/>
      </c>
      <c r="H430" s="9"/>
      <c r="I430" s="10" t="str">
        <f aca="false">IF($H430="","",IFERROR(INDEX(Categories!$B$5:$B$19,MATCH($H430,Categories!$A$5:$A$19,0)),"UNMAPPED"))</f>
        <v/>
      </c>
      <c r="J430" s="9"/>
      <c r="K430" s="9"/>
      <c r="L430" s="9"/>
      <c r="M430" s="9"/>
      <c r="N430" s="9"/>
    </row>
    <row r="431" customFormat="false" ht="15" hidden="false" customHeight="false" outlineLevel="0" collapsed="false">
      <c r="A431" s="14"/>
      <c r="B431" s="9"/>
      <c r="C431" s="9"/>
      <c r="D431" s="15"/>
      <c r="E431" s="9"/>
      <c r="F431" s="9"/>
      <c r="G431" s="16" t="str">
        <f aca="false">IF($D431="","",$D431*IF($F431="",1,$F431))</f>
        <v/>
      </c>
      <c r="H431" s="9"/>
      <c r="I431" s="10" t="str">
        <f aca="false">IF($H431="","",IFERROR(INDEX(Categories!$B$5:$B$19,MATCH($H431,Categories!$A$5:$A$19,0)),"UNMAPPED"))</f>
        <v/>
      </c>
      <c r="J431" s="9"/>
      <c r="K431" s="9"/>
      <c r="L431" s="9"/>
      <c r="M431" s="9"/>
      <c r="N431" s="9"/>
    </row>
    <row r="432" customFormat="false" ht="15" hidden="false" customHeight="false" outlineLevel="0" collapsed="false">
      <c r="A432" s="14"/>
      <c r="B432" s="9"/>
      <c r="C432" s="9"/>
      <c r="D432" s="15"/>
      <c r="E432" s="9"/>
      <c r="F432" s="9"/>
      <c r="G432" s="16" t="str">
        <f aca="false">IF($D432="","",$D432*IF($F432="",1,$F432))</f>
        <v/>
      </c>
      <c r="H432" s="9"/>
      <c r="I432" s="10" t="str">
        <f aca="false">IF($H432="","",IFERROR(INDEX(Categories!$B$5:$B$19,MATCH($H432,Categories!$A$5:$A$19,0)),"UNMAPPED"))</f>
        <v/>
      </c>
      <c r="J432" s="9"/>
      <c r="K432" s="9"/>
      <c r="L432" s="9"/>
      <c r="M432" s="9"/>
      <c r="N432" s="9"/>
    </row>
    <row r="433" customFormat="false" ht="15" hidden="false" customHeight="false" outlineLevel="0" collapsed="false">
      <c r="A433" s="14"/>
      <c r="B433" s="9"/>
      <c r="C433" s="9"/>
      <c r="D433" s="15"/>
      <c r="E433" s="9"/>
      <c r="F433" s="9"/>
      <c r="G433" s="16" t="str">
        <f aca="false">IF($D433="","",$D433*IF($F433="",1,$F433))</f>
        <v/>
      </c>
      <c r="H433" s="9"/>
      <c r="I433" s="10" t="str">
        <f aca="false">IF($H433="","",IFERROR(INDEX(Categories!$B$5:$B$19,MATCH($H433,Categories!$A$5:$A$19,0)),"UNMAPPED"))</f>
        <v/>
      </c>
      <c r="J433" s="9"/>
      <c r="K433" s="9"/>
      <c r="L433" s="9"/>
      <c r="M433" s="9"/>
      <c r="N433" s="9"/>
    </row>
    <row r="434" customFormat="false" ht="15" hidden="false" customHeight="false" outlineLevel="0" collapsed="false">
      <c r="A434" s="14"/>
      <c r="B434" s="9"/>
      <c r="C434" s="9"/>
      <c r="D434" s="15"/>
      <c r="E434" s="9"/>
      <c r="F434" s="9"/>
      <c r="G434" s="16" t="str">
        <f aca="false">IF($D434="","",$D434*IF($F434="",1,$F434))</f>
        <v/>
      </c>
      <c r="H434" s="9"/>
      <c r="I434" s="10" t="str">
        <f aca="false">IF($H434="","",IFERROR(INDEX(Categories!$B$5:$B$19,MATCH($H434,Categories!$A$5:$A$19,0)),"UNMAPPED"))</f>
        <v/>
      </c>
      <c r="J434" s="9"/>
      <c r="K434" s="9"/>
      <c r="L434" s="9"/>
      <c r="M434" s="9"/>
      <c r="N434" s="9"/>
    </row>
    <row r="435" customFormat="false" ht="15" hidden="false" customHeight="false" outlineLevel="0" collapsed="false">
      <c r="A435" s="14"/>
      <c r="B435" s="9"/>
      <c r="C435" s="9"/>
      <c r="D435" s="15"/>
      <c r="E435" s="9"/>
      <c r="F435" s="9"/>
      <c r="G435" s="16" t="str">
        <f aca="false">IF($D435="","",$D435*IF($F435="",1,$F435))</f>
        <v/>
      </c>
      <c r="H435" s="9"/>
      <c r="I435" s="10" t="str">
        <f aca="false">IF($H435="","",IFERROR(INDEX(Categories!$B$5:$B$19,MATCH($H435,Categories!$A$5:$A$19,0)),"UNMAPPED"))</f>
        <v/>
      </c>
      <c r="J435" s="9"/>
      <c r="K435" s="9"/>
      <c r="L435" s="9"/>
      <c r="M435" s="9"/>
      <c r="N435" s="9"/>
    </row>
    <row r="436" customFormat="false" ht="15" hidden="false" customHeight="false" outlineLevel="0" collapsed="false">
      <c r="A436" s="14"/>
      <c r="B436" s="9"/>
      <c r="C436" s="9"/>
      <c r="D436" s="15"/>
      <c r="E436" s="9"/>
      <c r="F436" s="9"/>
      <c r="G436" s="16" t="str">
        <f aca="false">IF($D436="","",$D436*IF($F436="",1,$F436))</f>
        <v/>
      </c>
      <c r="H436" s="9"/>
      <c r="I436" s="10" t="str">
        <f aca="false">IF($H436="","",IFERROR(INDEX(Categories!$B$5:$B$19,MATCH($H436,Categories!$A$5:$A$19,0)),"UNMAPPED"))</f>
        <v/>
      </c>
      <c r="J436" s="9"/>
      <c r="K436" s="9"/>
      <c r="L436" s="9"/>
      <c r="M436" s="9"/>
      <c r="N436" s="9"/>
    </row>
    <row r="437" customFormat="false" ht="15" hidden="false" customHeight="false" outlineLevel="0" collapsed="false">
      <c r="A437" s="14"/>
      <c r="B437" s="9"/>
      <c r="C437" s="9"/>
      <c r="D437" s="15"/>
      <c r="E437" s="9"/>
      <c r="F437" s="9"/>
      <c r="G437" s="16" t="str">
        <f aca="false">IF($D437="","",$D437*IF($F437="",1,$F437))</f>
        <v/>
      </c>
      <c r="H437" s="9"/>
      <c r="I437" s="10" t="str">
        <f aca="false">IF($H437="","",IFERROR(INDEX(Categories!$B$5:$B$19,MATCH($H437,Categories!$A$5:$A$19,0)),"UNMAPPED"))</f>
        <v/>
      </c>
      <c r="J437" s="9"/>
      <c r="K437" s="9"/>
      <c r="L437" s="9"/>
      <c r="M437" s="9"/>
      <c r="N437" s="9"/>
    </row>
    <row r="438" customFormat="false" ht="15" hidden="false" customHeight="false" outlineLevel="0" collapsed="false">
      <c r="A438" s="14"/>
      <c r="B438" s="9"/>
      <c r="C438" s="9"/>
      <c r="D438" s="15"/>
      <c r="E438" s="9"/>
      <c r="F438" s="9"/>
      <c r="G438" s="16" t="str">
        <f aca="false">IF($D438="","",$D438*IF($F438="",1,$F438))</f>
        <v/>
      </c>
      <c r="H438" s="9"/>
      <c r="I438" s="10" t="str">
        <f aca="false">IF($H438="","",IFERROR(INDEX(Categories!$B$5:$B$19,MATCH($H438,Categories!$A$5:$A$19,0)),"UNMAPPED"))</f>
        <v/>
      </c>
      <c r="J438" s="9"/>
      <c r="K438" s="9"/>
      <c r="L438" s="9"/>
      <c r="M438" s="9"/>
      <c r="N438" s="9"/>
    </row>
    <row r="439" customFormat="false" ht="15" hidden="false" customHeight="false" outlineLevel="0" collapsed="false">
      <c r="A439" s="14"/>
      <c r="B439" s="9"/>
      <c r="C439" s="9"/>
      <c r="D439" s="15"/>
      <c r="E439" s="9"/>
      <c r="F439" s="9"/>
      <c r="G439" s="16" t="str">
        <f aca="false">IF($D439="","",$D439*IF($F439="",1,$F439))</f>
        <v/>
      </c>
      <c r="H439" s="9"/>
      <c r="I439" s="10" t="str">
        <f aca="false">IF($H439="","",IFERROR(INDEX(Categories!$B$5:$B$19,MATCH($H439,Categories!$A$5:$A$19,0)),"UNMAPPED"))</f>
        <v/>
      </c>
      <c r="J439" s="9"/>
      <c r="K439" s="9"/>
      <c r="L439" s="9"/>
      <c r="M439" s="9"/>
      <c r="N439" s="9"/>
    </row>
    <row r="440" customFormat="false" ht="15" hidden="false" customHeight="false" outlineLevel="0" collapsed="false">
      <c r="A440" s="14"/>
      <c r="B440" s="9"/>
      <c r="C440" s="9"/>
      <c r="D440" s="15"/>
      <c r="E440" s="9"/>
      <c r="F440" s="9"/>
      <c r="G440" s="16" t="str">
        <f aca="false">IF($D440="","",$D440*IF($F440="",1,$F440))</f>
        <v/>
      </c>
      <c r="H440" s="9"/>
      <c r="I440" s="10" t="str">
        <f aca="false">IF($H440="","",IFERROR(INDEX(Categories!$B$5:$B$19,MATCH($H440,Categories!$A$5:$A$19,0)),"UNMAPPED"))</f>
        <v/>
      </c>
      <c r="J440" s="9"/>
      <c r="K440" s="9"/>
      <c r="L440" s="9"/>
      <c r="M440" s="9"/>
      <c r="N440" s="9"/>
    </row>
    <row r="441" customFormat="false" ht="15" hidden="false" customHeight="false" outlineLevel="0" collapsed="false">
      <c r="A441" s="14"/>
      <c r="B441" s="9"/>
      <c r="C441" s="9"/>
      <c r="D441" s="15"/>
      <c r="E441" s="9"/>
      <c r="F441" s="9"/>
      <c r="G441" s="16" t="str">
        <f aca="false">IF($D441="","",$D441*IF($F441="",1,$F441))</f>
        <v/>
      </c>
      <c r="H441" s="9"/>
      <c r="I441" s="10" t="str">
        <f aca="false">IF($H441="","",IFERROR(INDEX(Categories!$B$5:$B$19,MATCH($H441,Categories!$A$5:$A$19,0)),"UNMAPPED"))</f>
        <v/>
      </c>
      <c r="J441" s="9"/>
      <c r="K441" s="9"/>
      <c r="L441" s="9"/>
      <c r="M441" s="9"/>
      <c r="N441" s="9"/>
    </row>
    <row r="442" customFormat="false" ht="15" hidden="false" customHeight="false" outlineLevel="0" collapsed="false">
      <c r="A442" s="14"/>
      <c r="B442" s="9"/>
      <c r="C442" s="9"/>
      <c r="D442" s="15"/>
      <c r="E442" s="9"/>
      <c r="F442" s="9"/>
      <c r="G442" s="16" t="str">
        <f aca="false">IF($D442="","",$D442*IF($F442="",1,$F442))</f>
        <v/>
      </c>
      <c r="H442" s="9"/>
      <c r="I442" s="10" t="str">
        <f aca="false">IF($H442="","",IFERROR(INDEX(Categories!$B$5:$B$19,MATCH($H442,Categories!$A$5:$A$19,0)),"UNMAPPED"))</f>
        <v/>
      </c>
      <c r="J442" s="9"/>
      <c r="K442" s="9"/>
      <c r="L442" s="9"/>
      <c r="M442" s="9"/>
      <c r="N442" s="9"/>
    </row>
    <row r="443" customFormat="false" ht="15" hidden="false" customHeight="false" outlineLevel="0" collapsed="false">
      <c r="A443" s="14"/>
      <c r="B443" s="9"/>
      <c r="C443" s="9"/>
      <c r="D443" s="15"/>
      <c r="E443" s="9"/>
      <c r="F443" s="9"/>
      <c r="G443" s="16" t="str">
        <f aca="false">IF($D443="","",$D443*IF($F443="",1,$F443))</f>
        <v/>
      </c>
      <c r="H443" s="9"/>
      <c r="I443" s="10" t="str">
        <f aca="false">IF($H443="","",IFERROR(INDEX(Categories!$B$5:$B$19,MATCH($H443,Categories!$A$5:$A$19,0)),"UNMAPPED"))</f>
        <v/>
      </c>
      <c r="J443" s="9"/>
      <c r="K443" s="9"/>
      <c r="L443" s="9"/>
      <c r="M443" s="9"/>
      <c r="N443" s="9"/>
    </row>
    <row r="444" customFormat="false" ht="15" hidden="false" customHeight="false" outlineLevel="0" collapsed="false">
      <c r="A444" s="14"/>
      <c r="B444" s="9"/>
      <c r="C444" s="9"/>
      <c r="D444" s="15"/>
      <c r="E444" s="9"/>
      <c r="F444" s="9"/>
      <c r="G444" s="16" t="str">
        <f aca="false">IF($D444="","",$D444*IF($F444="",1,$F444))</f>
        <v/>
      </c>
      <c r="H444" s="9"/>
      <c r="I444" s="10" t="str">
        <f aca="false">IF($H444="","",IFERROR(INDEX(Categories!$B$5:$B$19,MATCH($H444,Categories!$A$5:$A$19,0)),"UNMAPPED"))</f>
        <v/>
      </c>
      <c r="J444" s="9"/>
      <c r="K444" s="9"/>
      <c r="L444" s="9"/>
      <c r="M444" s="9"/>
      <c r="N444" s="9"/>
    </row>
    <row r="445" customFormat="false" ht="15" hidden="false" customHeight="false" outlineLevel="0" collapsed="false">
      <c r="A445" s="14"/>
      <c r="B445" s="9"/>
      <c r="C445" s="9"/>
      <c r="D445" s="15"/>
      <c r="E445" s="9"/>
      <c r="F445" s="9"/>
      <c r="G445" s="16" t="str">
        <f aca="false">IF($D445="","",$D445*IF($F445="",1,$F445))</f>
        <v/>
      </c>
      <c r="H445" s="9"/>
      <c r="I445" s="10" t="str">
        <f aca="false">IF($H445="","",IFERROR(INDEX(Categories!$B$5:$B$19,MATCH($H445,Categories!$A$5:$A$19,0)),"UNMAPPED"))</f>
        <v/>
      </c>
      <c r="J445" s="9"/>
      <c r="K445" s="9"/>
      <c r="L445" s="9"/>
      <c r="M445" s="9"/>
      <c r="N445" s="9"/>
    </row>
    <row r="446" customFormat="false" ht="15" hidden="false" customHeight="false" outlineLevel="0" collapsed="false">
      <c r="A446" s="14"/>
      <c r="B446" s="9"/>
      <c r="C446" s="9"/>
      <c r="D446" s="15"/>
      <c r="E446" s="9"/>
      <c r="F446" s="9"/>
      <c r="G446" s="16" t="str">
        <f aca="false">IF($D446="","",$D446*IF($F446="",1,$F446))</f>
        <v/>
      </c>
      <c r="H446" s="9"/>
      <c r="I446" s="10" t="str">
        <f aca="false">IF($H446="","",IFERROR(INDEX(Categories!$B$5:$B$19,MATCH($H446,Categories!$A$5:$A$19,0)),"UNMAPPED"))</f>
        <v/>
      </c>
      <c r="J446" s="9"/>
      <c r="K446" s="9"/>
      <c r="L446" s="9"/>
      <c r="M446" s="9"/>
      <c r="N446" s="9"/>
    </row>
    <row r="447" customFormat="false" ht="15" hidden="false" customHeight="false" outlineLevel="0" collapsed="false">
      <c r="A447" s="14"/>
      <c r="B447" s="9"/>
      <c r="C447" s="9"/>
      <c r="D447" s="15"/>
      <c r="E447" s="9"/>
      <c r="F447" s="9"/>
      <c r="G447" s="16" t="str">
        <f aca="false">IF($D447="","",$D447*IF($F447="",1,$F447))</f>
        <v/>
      </c>
      <c r="H447" s="9"/>
      <c r="I447" s="10" t="str">
        <f aca="false">IF($H447="","",IFERROR(INDEX(Categories!$B$5:$B$19,MATCH($H447,Categories!$A$5:$A$19,0)),"UNMAPPED"))</f>
        <v/>
      </c>
      <c r="J447" s="9"/>
      <c r="K447" s="9"/>
      <c r="L447" s="9"/>
      <c r="M447" s="9"/>
      <c r="N447" s="9"/>
    </row>
    <row r="448" customFormat="false" ht="15" hidden="false" customHeight="false" outlineLevel="0" collapsed="false">
      <c r="A448" s="14"/>
      <c r="B448" s="9"/>
      <c r="C448" s="9"/>
      <c r="D448" s="15"/>
      <c r="E448" s="9"/>
      <c r="F448" s="9"/>
      <c r="G448" s="16" t="str">
        <f aca="false">IF($D448="","",$D448*IF($F448="",1,$F448))</f>
        <v/>
      </c>
      <c r="H448" s="9"/>
      <c r="I448" s="10" t="str">
        <f aca="false">IF($H448="","",IFERROR(INDEX(Categories!$B$5:$B$19,MATCH($H448,Categories!$A$5:$A$19,0)),"UNMAPPED"))</f>
        <v/>
      </c>
      <c r="J448" s="9"/>
      <c r="K448" s="9"/>
      <c r="L448" s="9"/>
      <c r="M448" s="9"/>
      <c r="N448" s="9"/>
    </row>
    <row r="449" customFormat="false" ht="15" hidden="false" customHeight="false" outlineLevel="0" collapsed="false">
      <c r="A449" s="14"/>
      <c r="B449" s="9"/>
      <c r="C449" s="9"/>
      <c r="D449" s="15"/>
      <c r="E449" s="9"/>
      <c r="F449" s="9"/>
      <c r="G449" s="16" t="str">
        <f aca="false">IF($D449="","",$D449*IF($F449="",1,$F449))</f>
        <v/>
      </c>
      <c r="H449" s="9"/>
      <c r="I449" s="10" t="str">
        <f aca="false">IF($H449="","",IFERROR(INDEX(Categories!$B$5:$B$19,MATCH($H449,Categories!$A$5:$A$19,0)),"UNMAPPED"))</f>
        <v/>
      </c>
      <c r="J449" s="9"/>
      <c r="K449" s="9"/>
      <c r="L449" s="9"/>
      <c r="M449" s="9"/>
      <c r="N449" s="9"/>
    </row>
    <row r="450" customFormat="false" ht="15" hidden="false" customHeight="false" outlineLevel="0" collapsed="false">
      <c r="A450" s="14"/>
      <c r="B450" s="9"/>
      <c r="C450" s="9"/>
      <c r="D450" s="15"/>
      <c r="E450" s="9"/>
      <c r="F450" s="9"/>
      <c r="G450" s="16" t="str">
        <f aca="false">IF($D450="","",$D450*IF($F450="",1,$F450))</f>
        <v/>
      </c>
      <c r="H450" s="9"/>
      <c r="I450" s="10" t="str">
        <f aca="false">IF($H450="","",IFERROR(INDEX(Categories!$B$5:$B$19,MATCH($H450,Categories!$A$5:$A$19,0)),"UNMAPPED"))</f>
        <v/>
      </c>
      <c r="J450" s="9"/>
      <c r="K450" s="9"/>
      <c r="L450" s="9"/>
      <c r="M450" s="9"/>
      <c r="N450" s="9"/>
    </row>
    <row r="451" customFormat="false" ht="15" hidden="false" customHeight="false" outlineLevel="0" collapsed="false">
      <c r="A451" s="14"/>
      <c r="B451" s="9"/>
      <c r="C451" s="9"/>
      <c r="D451" s="15"/>
      <c r="E451" s="9"/>
      <c r="F451" s="9"/>
      <c r="G451" s="16" t="str">
        <f aca="false">IF($D451="","",$D451*IF($F451="",1,$F451))</f>
        <v/>
      </c>
      <c r="H451" s="9"/>
      <c r="I451" s="10" t="str">
        <f aca="false">IF($H451="","",IFERROR(INDEX(Categories!$B$5:$B$19,MATCH($H451,Categories!$A$5:$A$19,0)),"UNMAPPED"))</f>
        <v/>
      </c>
      <c r="J451" s="9"/>
      <c r="K451" s="9"/>
      <c r="L451" s="9"/>
      <c r="M451" s="9"/>
      <c r="N451" s="9"/>
    </row>
    <row r="452" customFormat="false" ht="15" hidden="false" customHeight="false" outlineLevel="0" collapsed="false">
      <c r="A452" s="14"/>
      <c r="B452" s="9"/>
      <c r="C452" s="9"/>
      <c r="D452" s="15"/>
      <c r="E452" s="9"/>
      <c r="F452" s="9"/>
      <c r="G452" s="16" t="str">
        <f aca="false">IF($D452="","",$D452*IF($F452="",1,$F452))</f>
        <v/>
      </c>
      <c r="H452" s="9"/>
      <c r="I452" s="10" t="str">
        <f aca="false">IF($H452="","",IFERROR(INDEX(Categories!$B$5:$B$19,MATCH($H452,Categories!$A$5:$A$19,0)),"UNMAPPED"))</f>
        <v/>
      </c>
      <c r="J452" s="9"/>
      <c r="K452" s="9"/>
      <c r="L452" s="9"/>
      <c r="M452" s="9"/>
      <c r="N452" s="9"/>
    </row>
    <row r="453" customFormat="false" ht="15" hidden="false" customHeight="false" outlineLevel="0" collapsed="false">
      <c r="A453" s="14"/>
      <c r="B453" s="9"/>
      <c r="C453" s="9"/>
      <c r="D453" s="15"/>
      <c r="E453" s="9"/>
      <c r="F453" s="9"/>
      <c r="G453" s="16" t="str">
        <f aca="false">IF($D453="","",$D453*IF($F453="",1,$F453))</f>
        <v/>
      </c>
      <c r="H453" s="9"/>
      <c r="I453" s="10" t="str">
        <f aca="false">IF($H453="","",IFERROR(INDEX(Categories!$B$5:$B$19,MATCH($H453,Categories!$A$5:$A$19,0)),"UNMAPPED"))</f>
        <v/>
      </c>
      <c r="J453" s="9"/>
      <c r="K453" s="9"/>
      <c r="L453" s="9"/>
      <c r="M453" s="9"/>
      <c r="N453" s="9"/>
    </row>
    <row r="454" customFormat="false" ht="15" hidden="false" customHeight="false" outlineLevel="0" collapsed="false">
      <c r="A454" s="14"/>
      <c r="B454" s="9"/>
      <c r="C454" s="9"/>
      <c r="D454" s="15"/>
      <c r="E454" s="9"/>
      <c r="F454" s="9"/>
      <c r="G454" s="16" t="str">
        <f aca="false">IF($D454="","",$D454*IF($F454="",1,$F454))</f>
        <v/>
      </c>
      <c r="H454" s="9"/>
      <c r="I454" s="10" t="str">
        <f aca="false">IF($H454="","",IFERROR(INDEX(Categories!$B$5:$B$19,MATCH($H454,Categories!$A$5:$A$19,0)),"UNMAPPED"))</f>
        <v/>
      </c>
      <c r="J454" s="9"/>
      <c r="K454" s="9"/>
      <c r="L454" s="9"/>
      <c r="M454" s="9"/>
      <c r="N454" s="9"/>
    </row>
    <row r="455" customFormat="false" ht="15" hidden="false" customHeight="false" outlineLevel="0" collapsed="false">
      <c r="A455" s="14"/>
      <c r="B455" s="9"/>
      <c r="C455" s="9"/>
      <c r="D455" s="15"/>
      <c r="E455" s="9"/>
      <c r="F455" s="9"/>
      <c r="G455" s="16" t="str">
        <f aca="false">IF($D455="","",$D455*IF($F455="",1,$F455))</f>
        <v/>
      </c>
      <c r="H455" s="9"/>
      <c r="I455" s="10" t="str">
        <f aca="false">IF($H455="","",IFERROR(INDEX(Categories!$B$5:$B$19,MATCH($H455,Categories!$A$5:$A$19,0)),"UNMAPPED"))</f>
        <v/>
      </c>
      <c r="J455" s="9"/>
      <c r="K455" s="9"/>
      <c r="L455" s="9"/>
      <c r="M455" s="9"/>
      <c r="N455" s="9"/>
    </row>
    <row r="456" customFormat="false" ht="15" hidden="false" customHeight="false" outlineLevel="0" collapsed="false">
      <c r="A456" s="14"/>
      <c r="B456" s="9"/>
      <c r="C456" s="9"/>
      <c r="D456" s="15"/>
      <c r="E456" s="9"/>
      <c r="F456" s="9"/>
      <c r="G456" s="16" t="str">
        <f aca="false">IF($D456="","",$D456*IF($F456="",1,$F456))</f>
        <v/>
      </c>
      <c r="H456" s="9"/>
      <c r="I456" s="10" t="str">
        <f aca="false">IF($H456="","",IFERROR(INDEX(Categories!$B$5:$B$19,MATCH($H456,Categories!$A$5:$A$19,0)),"UNMAPPED"))</f>
        <v/>
      </c>
      <c r="J456" s="9"/>
      <c r="K456" s="9"/>
      <c r="L456" s="9"/>
      <c r="M456" s="9"/>
      <c r="N456" s="9"/>
    </row>
    <row r="457" customFormat="false" ht="15" hidden="false" customHeight="false" outlineLevel="0" collapsed="false">
      <c r="A457" s="14"/>
      <c r="B457" s="9"/>
      <c r="C457" s="9"/>
      <c r="D457" s="15"/>
      <c r="E457" s="9"/>
      <c r="F457" s="9"/>
      <c r="G457" s="16" t="str">
        <f aca="false">IF($D457="","",$D457*IF($F457="",1,$F457))</f>
        <v/>
      </c>
      <c r="H457" s="9"/>
      <c r="I457" s="10" t="str">
        <f aca="false">IF($H457="","",IFERROR(INDEX(Categories!$B$5:$B$19,MATCH($H457,Categories!$A$5:$A$19,0)),"UNMAPPED"))</f>
        <v/>
      </c>
      <c r="J457" s="9"/>
      <c r="K457" s="9"/>
      <c r="L457" s="9"/>
      <c r="M457" s="9"/>
      <c r="N457" s="9"/>
    </row>
    <row r="458" customFormat="false" ht="15" hidden="false" customHeight="false" outlineLevel="0" collapsed="false">
      <c r="A458" s="14"/>
      <c r="B458" s="9"/>
      <c r="C458" s="9"/>
      <c r="D458" s="15"/>
      <c r="E458" s="9"/>
      <c r="F458" s="9"/>
      <c r="G458" s="16" t="str">
        <f aca="false">IF($D458="","",$D458*IF($F458="",1,$F458))</f>
        <v/>
      </c>
      <c r="H458" s="9"/>
      <c r="I458" s="10" t="str">
        <f aca="false">IF($H458="","",IFERROR(INDEX(Categories!$B$5:$B$19,MATCH($H458,Categories!$A$5:$A$19,0)),"UNMAPPED"))</f>
        <v/>
      </c>
      <c r="J458" s="9"/>
      <c r="K458" s="9"/>
      <c r="L458" s="9"/>
      <c r="M458" s="9"/>
      <c r="N458" s="9"/>
    </row>
    <row r="459" customFormat="false" ht="15" hidden="false" customHeight="false" outlineLevel="0" collapsed="false">
      <c r="A459" s="14"/>
      <c r="B459" s="9"/>
      <c r="C459" s="9"/>
      <c r="D459" s="15"/>
      <c r="E459" s="9"/>
      <c r="F459" s="9"/>
      <c r="G459" s="16" t="str">
        <f aca="false">IF($D459="","",$D459*IF($F459="",1,$F459))</f>
        <v/>
      </c>
      <c r="H459" s="9"/>
      <c r="I459" s="10" t="str">
        <f aca="false">IF($H459="","",IFERROR(INDEX(Categories!$B$5:$B$19,MATCH($H459,Categories!$A$5:$A$19,0)),"UNMAPPED"))</f>
        <v/>
      </c>
      <c r="J459" s="9"/>
      <c r="K459" s="9"/>
      <c r="L459" s="9"/>
      <c r="M459" s="9"/>
      <c r="N459" s="9"/>
    </row>
    <row r="460" customFormat="false" ht="15" hidden="false" customHeight="false" outlineLevel="0" collapsed="false">
      <c r="A460" s="14"/>
      <c r="B460" s="9"/>
      <c r="C460" s="9"/>
      <c r="D460" s="15"/>
      <c r="E460" s="9"/>
      <c r="F460" s="9"/>
      <c r="G460" s="16" t="str">
        <f aca="false">IF($D460="","",$D460*IF($F460="",1,$F460))</f>
        <v/>
      </c>
      <c r="H460" s="9"/>
      <c r="I460" s="10" t="str">
        <f aca="false">IF($H460="","",IFERROR(INDEX(Categories!$B$5:$B$19,MATCH($H460,Categories!$A$5:$A$19,0)),"UNMAPPED"))</f>
        <v/>
      </c>
      <c r="J460" s="9"/>
      <c r="K460" s="9"/>
      <c r="L460" s="9"/>
      <c r="M460" s="9"/>
      <c r="N460" s="9"/>
    </row>
    <row r="461" customFormat="false" ht="15" hidden="false" customHeight="false" outlineLevel="0" collapsed="false">
      <c r="A461" s="14"/>
      <c r="B461" s="9"/>
      <c r="C461" s="9"/>
      <c r="D461" s="15"/>
      <c r="E461" s="9"/>
      <c r="F461" s="9"/>
      <c r="G461" s="16" t="str">
        <f aca="false">IF($D461="","",$D461*IF($F461="",1,$F461))</f>
        <v/>
      </c>
      <c r="H461" s="9"/>
      <c r="I461" s="10" t="str">
        <f aca="false">IF($H461="","",IFERROR(INDEX(Categories!$B$5:$B$19,MATCH($H461,Categories!$A$5:$A$19,0)),"UNMAPPED"))</f>
        <v/>
      </c>
      <c r="J461" s="9"/>
      <c r="K461" s="9"/>
      <c r="L461" s="9"/>
      <c r="M461" s="9"/>
      <c r="N461" s="9"/>
    </row>
    <row r="462" customFormat="false" ht="15" hidden="false" customHeight="false" outlineLevel="0" collapsed="false">
      <c r="A462" s="14"/>
      <c r="B462" s="9"/>
      <c r="C462" s="9"/>
      <c r="D462" s="15"/>
      <c r="E462" s="9"/>
      <c r="F462" s="9"/>
      <c r="G462" s="16" t="str">
        <f aca="false">IF($D462="","",$D462*IF($F462="",1,$F462))</f>
        <v/>
      </c>
      <c r="H462" s="9"/>
      <c r="I462" s="10" t="str">
        <f aca="false">IF($H462="","",IFERROR(INDEX(Categories!$B$5:$B$19,MATCH($H462,Categories!$A$5:$A$19,0)),"UNMAPPED"))</f>
        <v/>
      </c>
      <c r="J462" s="9"/>
      <c r="K462" s="9"/>
      <c r="L462" s="9"/>
      <c r="M462" s="9"/>
      <c r="N462" s="9"/>
    </row>
    <row r="463" customFormat="false" ht="15" hidden="false" customHeight="false" outlineLevel="0" collapsed="false">
      <c r="A463" s="14"/>
      <c r="B463" s="9"/>
      <c r="C463" s="9"/>
      <c r="D463" s="15"/>
      <c r="E463" s="9"/>
      <c r="F463" s="9"/>
      <c r="G463" s="16" t="str">
        <f aca="false">IF($D463="","",$D463*IF($F463="",1,$F463))</f>
        <v/>
      </c>
      <c r="H463" s="9"/>
      <c r="I463" s="10" t="str">
        <f aca="false">IF($H463="","",IFERROR(INDEX(Categories!$B$5:$B$19,MATCH($H463,Categories!$A$5:$A$19,0)),"UNMAPPED"))</f>
        <v/>
      </c>
      <c r="J463" s="9"/>
      <c r="K463" s="9"/>
      <c r="L463" s="9"/>
      <c r="M463" s="9"/>
      <c r="N463" s="9"/>
    </row>
    <row r="464" customFormat="false" ht="15" hidden="false" customHeight="false" outlineLevel="0" collapsed="false">
      <c r="A464" s="14"/>
      <c r="B464" s="9"/>
      <c r="C464" s="9"/>
      <c r="D464" s="15"/>
      <c r="E464" s="9"/>
      <c r="F464" s="9"/>
      <c r="G464" s="16" t="str">
        <f aca="false">IF($D464="","",$D464*IF($F464="",1,$F464))</f>
        <v/>
      </c>
      <c r="H464" s="9"/>
      <c r="I464" s="10" t="str">
        <f aca="false">IF($H464="","",IFERROR(INDEX(Categories!$B$5:$B$19,MATCH($H464,Categories!$A$5:$A$19,0)),"UNMAPPED"))</f>
        <v/>
      </c>
      <c r="J464" s="9"/>
      <c r="K464" s="9"/>
      <c r="L464" s="9"/>
      <c r="M464" s="9"/>
      <c r="N464" s="9"/>
    </row>
    <row r="465" customFormat="false" ht="15" hidden="false" customHeight="false" outlineLevel="0" collapsed="false">
      <c r="A465" s="14"/>
      <c r="B465" s="9"/>
      <c r="C465" s="9"/>
      <c r="D465" s="15"/>
      <c r="E465" s="9"/>
      <c r="F465" s="9"/>
      <c r="G465" s="16" t="str">
        <f aca="false">IF($D465="","",$D465*IF($F465="",1,$F465))</f>
        <v/>
      </c>
      <c r="H465" s="9"/>
      <c r="I465" s="10" t="str">
        <f aca="false">IF($H465="","",IFERROR(INDEX(Categories!$B$5:$B$19,MATCH($H465,Categories!$A$5:$A$19,0)),"UNMAPPED"))</f>
        <v/>
      </c>
      <c r="J465" s="9"/>
      <c r="K465" s="9"/>
      <c r="L465" s="9"/>
      <c r="M465" s="9"/>
      <c r="N465" s="9"/>
    </row>
    <row r="466" customFormat="false" ht="15" hidden="false" customHeight="false" outlineLevel="0" collapsed="false">
      <c r="A466" s="14"/>
      <c r="B466" s="9"/>
      <c r="C466" s="9"/>
      <c r="D466" s="15"/>
      <c r="E466" s="9"/>
      <c r="F466" s="9"/>
      <c r="G466" s="16" t="str">
        <f aca="false">IF($D466="","",$D466*IF($F466="",1,$F466))</f>
        <v/>
      </c>
      <c r="H466" s="9"/>
      <c r="I466" s="10" t="str">
        <f aca="false">IF($H466="","",IFERROR(INDEX(Categories!$B$5:$B$19,MATCH($H466,Categories!$A$5:$A$19,0)),"UNMAPPED"))</f>
        <v/>
      </c>
      <c r="J466" s="9"/>
      <c r="K466" s="9"/>
      <c r="L466" s="9"/>
      <c r="M466" s="9"/>
      <c r="N466" s="9"/>
    </row>
    <row r="467" customFormat="false" ht="15" hidden="false" customHeight="false" outlineLevel="0" collapsed="false">
      <c r="A467" s="14"/>
      <c r="B467" s="9"/>
      <c r="C467" s="9"/>
      <c r="D467" s="15"/>
      <c r="E467" s="9"/>
      <c r="F467" s="9"/>
      <c r="G467" s="16" t="str">
        <f aca="false">IF($D467="","",$D467*IF($F467="",1,$F467))</f>
        <v/>
      </c>
      <c r="H467" s="9"/>
      <c r="I467" s="10" t="str">
        <f aca="false">IF($H467="","",IFERROR(INDEX(Categories!$B$5:$B$19,MATCH($H467,Categories!$A$5:$A$19,0)),"UNMAPPED"))</f>
        <v/>
      </c>
      <c r="J467" s="9"/>
      <c r="K467" s="9"/>
      <c r="L467" s="9"/>
      <c r="M467" s="9"/>
      <c r="N467" s="9"/>
    </row>
    <row r="468" customFormat="false" ht="15" hidden="false" customHeight="false" outlineLevel="0" collapsed="false">
      <c r="A468" s="14"/>
      <c r="B468" s="9"/>
      <c r="C468" s="9"/>
      <c r="D468" s="15"/>
      <c r="E468" s="9"/>
      <c r="F468" s="9"/>
      <c r="G468" s="16" t="str">
        <f aca="false">IF($D468="","",$D468*IF($F468="",1,$F468))</f>
        <v/>
      </c>
      <c r="H468" s="9"/>
      <c r="I468" s="10" t="str">
        <f aca="false">IF($H468="","",IFERROR(INDEX(Categories!$B$5:$B$19,MATCH($H468,Categories!$A$5:$A$19,0)),"UNMAPPED"))</f>
        <v/>
      </c>
      <c r="J468" s="9"/>
      <c r="K468" s="9"/>
      <c r="L468" s="9"/>
      <c r="M468" s="9"/>
      <c r="N468" s="9"/>
    </row>
    <row r="469" customFormat="false" ht="15" hidden="false" customHeight="false" outlineLevel="0" collapsed="false">
      <c r="A469" s="14"/>
      <c r="B469" s="9"/>
      <c r="C469" s="9"/>
      <c r="D469" s="15"/>
      <c r="E469" s="9"/>
      <c r="F469" s="9"/>
      <c r="G469" s="16" t="str">
        <f aca="false">IF($D469="","",$D469*IF($F469="",1,$F469))</f>
        <v/>
      </c>
      <c r="H469" s="9"/>
      <c r="I469" s="10" t="str">
        <f aca="false">IF($H469="","",IFERROR(INDEX(Categories!$B$5:$B$19,MATCH($H469,Categories!$A$5:$A$19,0)),"UNMAPPED"))</f>
        <v/>
      </c>
      <c r="J469" s="9"/>
      <c r="K469" s="9"/>
      <c r="L469" s="9"/>
      <c r="M469" s="9"/>
      <c r="N469" s="9"/>
    </row>
    <row r="470" customFormat="false" ht="15" hidden="false" customHeight="false" outlineLevel="0" collapsed="false">
      <c r="A470" s="14"/>
      <c r="B470" s="9"/>
      <c r="C470" s="9"/>
      <c r="D470" s="15"/>
      <c r="E470" s="9"/>
      <c r="F470" s="9"/>
      <c r="G470" s="16" t="str">
        <f aca="false">IF($D470="","",$D470*IF($F470="",1,$F470))</f>
        <v/>
      </c>
      <c r="H470" s="9"/>
      <c r="I470" s="10" t="str">
        <f aca="false">IF($H470="","",IFERROR(INDEX(Categories!$B$5:$B$19,MATCH($H470,Categories!$A$5:$A$19,0)),"UNMAPPED"))</f>
        <v/>
      </c>
      <c r="J470" s="9"/>
      <c r="K470" s="9"/>
      <c r="L470" s="9"/>
      <c r="M470" s="9"/>
      <c r="N470" s="9"/>
    </row>
    <row r="471" customFormat="false" ht="15" hidden="false" customHeight="false" outlineLevel="0" collapsed="false">
      <c r="A471" s="14"/>
      <c r="B471" s="9"/>
      <c r="C471" s="9"/>
      <c r="D471" s="15"/>
      <c r="E471" s="9"/>
      <c r="F471" s="9"/>
      <c r="G471" s="16" t="str">
        <f aca="false">IF($D471="","",$D471*IF($F471="",1,$F471))</f>
        <v/>
      </c>
      <c r="H471" s="9"/>
      <c r="I471" s="10" t="str">
        <f aca="false">IF($H471="","",IFERROR(INDEX(Categories!$B$5:$B$19,MATCH($H471,Categories!$A$5:$A$19,0)),"UNMAPPED"))</f>
        <v/>
      </c>
      <c r="J471" s="9"/>
      <c r="K471" s="9"/>
      <c r="L471" s="9"/>
      <c r="M471" s="9"/>
      <c r="N471" s="9"/>
    </row>
    <row r="472" customFormat="false" ht="15" hidden="false" customHeight="false" outlineLevel="0" collapsed="false">
      <c r="A472" s="14"/>
      <c r="B472" s="9"/>
      <c r="C472" s="9"/>
      <c r="D472" s="15"/>
      <c r="E472" s="9"/>
      <c r="F472" s="9"/>
      <c r="G472" s="16" t="str">
        <f aca="false">IF($D472="","",$D472*IF($F472="",1,$F472))</f>
        <v/>
      </c>
      <c r="H472" s="9"/>
      <c r="I472" s="10" t="str">
        <f aca="false">IF($H472="","",IFERROR(INDEX(Categories!$B$5:$B$19,MATCH($H472,Categories!$A$5:$A$19,0)),"UNMAPPED"))</f>
        <v/>
      </c>
      <c r="J472" s="9"/>
      <c r="K472" s="9"/>
      <c r="L472" s="9"/>
      <c r="M472" s="9"/>
      <c r="N472" s="9"/>
    </row>
    <row r="473" customFormat="false" ht="15" hidden="false" customHeight="false" outlineLevel="0" collapsed="false">
      <c r="A473" s="14"/>
      <c r="B473" s="9"/>
      <c r="C473" s="9"/>
      <c r="D473" s="15"/>
      <c r="E473" s="9"/>
      <c r="F473" s="9"/>
      <c r="G473" s="16" t="str">
        <f aca="false">IF($D473="","",$D473*IF($F473="",1,$F473))</f>
        <v/>
      </c>
      <c r="H473" s="9"/>
      <c r="I473" s="10" t="str">
        <f aca="false">IF($H473="","",IFERROR(INDEX(Categories!$B$5:$B$19,MATCH($H473,Categories!$A$5:$A$19,0)),"UNMAPPED"))</f>
        <v/>
      </c>
      <c r="J473" s="9"/>
      <c r="K473" s="9"/>
      <c r="L473" s="9"/>
      <c r="M473" s="9"/>
      <c r="N473" s="9"/>
    </row>
    <row r="474" customFormat="false" ht="15" hidden="false" customHeight="false" outlineLevel="0" collapsed="false">
      <c r="A474" s="14"/>
      <c r="B474" s="9"/>
      <c r="C474" s="9"/>
      <c r="D474" s="15"/>
      <c r="E474" s="9"/>
      <c r="F474" s="9"/>
      <c r="G474" s="16" t="str">
        <f aca="false">IF($D474="","",$D474*IF($F474="",1,$F474))</f>
        <v/>
      </c>
      <c r="H474" s="9"/>
      <c r="I474" s="10" t="str">
        <f aca="false">IF($H474="","",IFERROR(INDEX(Categories!$B$5:$B$19,MATCH($H474,Categories!$A$5:$A$19,0)),"UNMAPPED"))</f>
        <v/>
      </c>
      <c r="J474" s="9"/>
      <c r="K474" s="9"/>
      <c r="L474" s="9"/>
      <c r="M474" s="9"/>
      <c r="N474" s="9"/>
    </row>
    <row r="475" customFormat="false" ht="15" hidden="false" customHeight="false" outlineLevel="0" collapsed="false">
      <c r="A475" s="14"/>
      <c r="B475" s="9"/>
      <c r="C475" s="9"/>
      <c r="D475" s="15"/>
      <c r="E475" s="9"/>
      <c r="F475" s="9"/>
      <c r="G475" s="16" t="str">
        <f aca="false">IF($D475="","",$D475*IF($F475="",1,$F475))</f>
        <v/>
      </c>
      <c r="H475" s="9"/>
      <c r="I475" s="10" t="str">
        <f aca="false">IF($H475="","",IFERROR(INDEX(Categories!$B$5:$B$19,MATCH($H475,Categories!$A$5:$A$19,0)),"UNMAPPED"))</f>
        <v/>
      </c>
      <c r="J475" s="9"/>
      <c r="K475" s="9"/>
      <c r="L475" s="9"/>
      <c r="M475" s="9"/>
      <c r="N475" s="9"/>
    </row>
    <row r="476" customFormat="false" ht="15" hidden="false" customHeight="false" outlineLevel="0" collapsed="false">
      <c r="A476" s="14"/>
      <c r="B476" s="9"/>
      <c r="C476" s="9"/>
      <c r="D476" s="15"/>
      <c r="E476" s="9"/>
      <c r="F476" s="9"/>
      <c r="G476" s="16" t="str">
        <f aca="false">IF($D476="","",$D476*IF($F476="",1,$F476))</f>
        <v/>
      </c>
      <c r="H476" s="9"/>
      <c r="I476" s="10" t="str">
        <f aca="false">IF($H476="","",IFERROR(INDEX(Categories!$B$5:$B$19,MATCH($H476,Categories!$A$5:$A$19,0)),"UNMAPPED"))</f>
        <v/>
      </c>
      <c r="J476" s="9"/>
      <c r="K476" s="9"/>
      <c r="L476" s="9"/>
      <c r="M476" s="9"/>
      <c r="N476" s="9"/>
    </row>
    <row r="477" customFormat="false" ht="15" hidden="false" customHeight="false" outlineLevel="0" collapsed="false">
      <c r="A477" s="14"/>
      <c r="B477" s="9"/>
      <c r="C477" s="9"/>
      <c r="D477" s="15"/>
      <c r="E477" s="9"/>
      <c r="F477" s="9"/>
      <c r="G477" s="16" t="str">
        <f aca="false">IF($D477="","",$D477*IF($F477="",1,$F477))</f>
        <v/>
      </c>
      <c r="H477" s="9"/>
      <c r="I477" s="10" t="str">
        <f aca="false">IF($H477="","",IFERROR(INDEX(Categories!$B$5:$B$19,MATCH($H477,Categories!$A$5:$A$19,0)),"UNMAPPED"))</f>
        <v/>
      </c>
      <c r="J477" s="9"/>
      <c r="K477" s="9"/>
      <c r="L477" s="9"/>
      <c r="M477" s="9"/>
      <c r="N477" s="9"/>
    </row>
    <row r="478" customFormat="false" ht="15" hidden="false" customHeight="false" outlineLevel="0" collapsed="false">
      <c r="A478" s="14"/>
      <c r="B478" s="9"/>
      <c r="C478" s="9"/>
      <c r="D478" s="15"/>
      <c r="E478" s="9"/>
      <c r="F478" s="9"/>
      <c r="G478" s="16" t="str">
        <f aca="false">IF($D478="","",$D478*IF($F478="",1,$F478))</f>
        <v/>
      </c>
      <c r="H478" s="9"/>
      <c r="I478" s="10" t="str">
        <f aca="false">IF($H478="","",IFERROR(INDEX(Categories!$B$5:$B$19,MATCH($H478,Categories!$A$5:$A$19,0)),"UNMAPPED"))</f>
        <v/>
      </c>
      <c r="J478" s="9"/>
      <c r="K478" s="9"/>
      <c r="L478" s="9"/>
      <c r="M478" s="9"/>
      <c r="N478" s="9"/>
    </row>
    <row r="479" customFormat="false" ht="15" hidden="false" customHeight="false" outlineLevel="0" collapsed="false">
      <c r="A479" s="14"/>
      <c r="B479" s="9"/>
      <c r="C479" s="9"/>
      <c r="D479" s="15"/>
      <c r="E479" s="9"/>
      <c r="F479" s="9"/>
      <c r="G479" s="16" t="str">
        <f aca="false">IF($D479="","",$D479*IF($F479="",1,$F479))</f>
        <v/>
      </c>
      <c r="H479" s="9"/>
      <c r="I479" s="10" t="str">
        <f aca="false">IF($H479="","",IFERROR(INDEX(Categories!$B$5:$B$19,MATCH($H479,Categories!$A$5:$A$19,0)),"UNMAPPED"))</f>
        <v/>
      </c>
      <c r="J479" s="9"/>
      <c r="K479" s="9"/>
      <c r="L479" s="9"/>
      <c r="M479" s="9"/>
      <c r="N479" s="9"/>
    </row>
    <row r="480" customFormat="false" ht="15" hidden="false" customHeight="false" outlineLevel="0" collapsed="false">
      <c r="A480" s="14"/>
      <c r="B480" s="9"/>
      <c r="C480" s="9"/>
      <c r="D480" s="15"/>
      <c r="E480" s="9"/>
      <c r="F480" s="9"/>
      <c r="G480" s="16" t="str">
        <f aca="false">IF($D480="","",$D480*IF($F480="",1,$F480))</f>
        <v/>
      </c>
      <c r="H480" s="9"/>
      <c r="I480" s="10" t="str">
        <f aca="false">IF($H480="","",IFERROR(INDEX(Categories!$B$5:$B$19,MATCH($H480,Categories!$A$5:$A$19,0)),"UNMAPPED"))</f>
        <v/>
      </c>
      <c r="J480" s="9"/>
      <c r="K480" s="9"/>
      <c r="L480" s="9"/>
      <c r="M480" s="9"/>
      <c r="N480" s="9"/>
    </row>
    <row r="481" customFormat="false" ht="15" hidden="false" customHeight="false" outlineLevel="0" collapsed="false">
      <c r="A481" s="14"/>
      <c r="B481" s="9"/>
      <c r="C481" s="9"/>
      <c r="D481" s="15"/>
      <c r="E481" s="9"/>
      <c r="F481" s="9"/>
      <c r="G481" s="16" t="str">
        <f aca="false">IF($D481="","",$D481*IF($F481="",1,$F481))</f>
        <v/>
      </c>
      <c r="H481" s="9"/>
      <c r="I481" s="10" t="str">
        <f aca="false">IF($H481="","",IFERROR(INDEX(Categories!$B$5:$B$19,MATCH($H481,Categories!$A$5:$A$19,0)),"UNMAPPED"))</f>
        <v/>
      </c>
      <c r="J481" s="9"/>
      <c r="K481" s="9"/>
      <c r="L481" s="9"/>
      <c r="M481" s="9"/>
      <c r="N481" s="9"/>
    </row>
    <row r="482" customFormat="false" ht="15" hidden="false" customHeight="false" outlineLevel="0" collapsed="false">
      <c r="A482" s="14"/>
      <c r="B482" s="9"/>
      <c r="C482" s="9"/>
      <c r="D482" s="15"/>
      <c r="E482" s="9"/>
      <c r="F482" s="9"/>
      <c r="G482" s="16" t="str">
        <f aca="false">IF($D482="","",$D482*IF($F482="",1,$F482))</f>
        <v/>
      </c>
      <c r="H482" s="9"/>
      <c r="I482" s="10" t="str">
        <f aca="false">IF($H482="","",IFERROR(INDEX(Categories!$B$5:$B$19,MATCH($H482,Categories!$A$5:$A$19,0)),"UNMAPPED"))</f>
        <v/>
      </c>
      <c r="J482" s="9"/>
      <c r="K482" s="9"/>
      <c r="L482" s="9"/>
      <c r="M482" s="9"/>
      <c r="N482" s="9"/>
    </row>
    <row r="483" customFormat="false" ht="15" hidden="false" customHeight="false" outlineLevel="0" collapsed="false">
      <c r="A483" s="14"/>
      <c r="B483" s="9"/>
      <c r="C483" s="9"/>
      <c r="D483" s="15"/>
      <c r="E483" s="9"/>
      <c r="F483" s="9"/>
      <c r="G483" s="16" t="str">
        <f aca="false">IF($D483="","",$D483*IF($F483="",1,$F483))</f>
        <v/>
      </c>
      <c r="H483" s="9"/>
      <c r="I483" s="10" t="str">
        <f aca="false">IF($H483="","",IFERROR(INDEX(Categories!$B$5:$B$19,MATCH($H483,Categories!$A$5:$A$19,0)),"UNMAPPED"))</f>
        <v/>
      </c>
      <c r="J483" s="9"/>
      <c r="K483" s="9"/>
      <c r="L483" s="9"/>
      <c r="M483" s="9"/>
      <c r="N483" s="9"/>
    </row>
    <row r="484" customFormat="false" ht="15" hidden="false" customHeight="false" outlineLevel="0" collapsed="false">
      <c r="A484" s="14"/>
      <c r="B484" s="9"/>
      <c r="C484" s="9"/>
      <c r="D484" s="15"/>
      <c r="E484" s="9"/>
      <c r="F484" s="9"/>
      <c r="G484" s="16" t="str">
        <f aca="false">IF($D484="","",$D484*IF($F484="",1,$F484))</f>
        <v/>
      </c>
      <c r="H484" s="9"/>
      <c r="I484" s="10" t="str">
        <f aca="false">IF($H484="","",IFERROR(INDEX(Categories!$B$5:$B$19,MATCH($H484,Categories!$A$5:$A$19,0)),"UNMAPPED"))</f>
        <v/>
      </c>
      <c r="J484" s="9"/>
      <c r="K484" s="9"/>
      <c r="L484" s="9"/>
      <c r="M484" s="9"/>
      <c r="N484" s="9"/>
    </row>
    <row r="485" customFormat="false" ht="15" hidden="false" customHeight="false" outlineLevel="0" collapsed="false">
      <c r="A485" s="14"/>
      <c r="B485" s="9"/>
      <c r="C485" s="9"/>
      <c r="D485" s="15"/>
      <c r="E485" s="9"/>
      <c r="F485" s="9"/>
      <c r="G485" s="16" t="str">
        <f aca="false">IF($D485="","",$D485*IF($F485="",1,$F485))</f>
        <v/>
      </c>
      <c r="H485" s="9"/>
      <c r="I485" s="10" t="str">
        <f aca="false">IF($H485="","",IFERROR(INDEX(Categories!$B$5:$B$19,MATCH($H485,Categories!$A$5:$A$19,0)),"UNMAPPED"))</f>
        <v/>
      </c>
      <c r="J485" s="9"/>
      <c r="K485" s="9"/>
      <c r="L485" s="9"/>
      <c r="M485" s="9"/>
      <c r="N485" s="9"/>
    </row>
    <row r="486" customFormat="false" ht="15" hidden="false" customHeight="false" outlineLevel="0" collapsed="false">
      <c r="A486" s="14"/>
      <c r="B486" s="9"/>
      <c r="C486" s="9"/>
      <c r="D486" s="15"/>
      <c r="E486" s="9"/>
      <c r="F486" s="9"/>
      <c r="G486" s="16" t="str">
        <f aca="false">IF($D486="","",$D486*IF($F486="",1,$F486))</f>
        <v/>
      </c>
      <c r="H486" s="9"/>
      <c r="I486" s="10" t="str">
        <f aca="false">IF($H486="","",IFERROR(INDEX(Categories!$B$5:$B$19,MATCH($H486,Categories!$A$5:$A$19,0)),"UNMAPPED"))</f>
        <v/>
      </c>
      <c r="J486" s="9"/>
      <c r="K486" s="9"/>
      <c r="L486" s="9"/>
      <c r="M486" s="9"/>
      <c r="N486" s="9"/>
    </row>
    <row r="487" customFormat="false" ht="15" hidden="false" customHeight="false" outlineLevel="0" collapsed="false">
      <c r="A487" s="14"/>
      <c r="B487" s="9"/>
      <c r="C487" s="9"/>
      <c r="D487" s="15"/>
      <c r="E487" s="9"/>
      <c r="F487" s="9"/>
      <c r="G487" s="16" t="str">
        <f aca="false">IF($D487="","",$D487*IF($F487="",1,$F487))</f>
        <v/>
      </c>
      <c r="H487" s="9"/>
      <c r="I487" s="10" t="str">
        <f aca="false">IF($H487="","",IFERROR(INDEX(Categories!$B$5:$B$19,MATCH($H487,Categories!$A$5:$A$19,0)),"UNMAPPED"))</f>
        <v/>
      </c>
      <c r="J487" s="9"/>
      <c r="K487" s="9"/>
      <c r="L487" s="9"/>
      <c r="M487" s="9"/>
      <c r="N487" s="9"/>
    </row>
    <row r="488" customFormat="false" ht="15" hidden="false" customHeight="false" outlineLevel="0" collapsed="false">
      <c r="A488" s="14"/>
      <c r="B488" s="9"/>
      <c r="C488" s="9"/>
      <c r="D488" s="15"/>
      <c r="E488" s="9"/>
      <c r="F488" s="9"/>
      <c r="G488" s="16" t="str">
        <f aca="false">IF($D488="","",$D488*IF($F488="",1,$F488))</f>
        <v/>
      </c>
      <c r="H488" s="9"/>
      <c r="I488" s="10" t="str">
        <f aca="false">IF($H488="","",IFERROR(INDEX(Categories!$B$5:$B$19,MATCH($H488,Categories!$A$5:$A$19,0)),"UNMAPPED"))</f>
        <v/>
      </c>
      <c r="J488" s="9"/>
      <c r="K488" s="9"/>
      <c r="L488" s="9"/>
      <c r="M488" s="9"/>
      <c r="N488" s="9"/>
    </row>
    <row r="489" customFormat="false" ht="15" hidden="false" customHeight="false" outlineLevel="0" collapsed="false">
      <c r="A489" s="14"/>
      <c r="B489" s="9"/>
      <c r="C489" s="9"/>
      <c r="D489" s="15"/>
      <c r="E489" s="9"/>
      <c r="F489" s="9"/>
      <c r="G489" s="16" t="str">
        <f aca="false">IF($D489="","",$D489*IF($F489="",1,$F489))</f>
        <v/>
      </c>
      <c r="H489" s="9"/>
      <c r="I489" s="10" t="str">
        <f aca="false">IF($H489="","",IFERROR(INDEX(Categories!$B$5:$B$19,MATCH($H489,Categories!$A$5:$A$19,0)),"UNMAPPED"))</f>
        <v/>
      </c>
      <c r="J489" s="9"/>
      <c r="K489" s="9"/>
      <c r="L489" s="9"/>
      <c r="M489" s="9"/>
      <c r="N489" s="9"/>
    </row>
    <row r="490" customFormat="false" ht="15" hidden="false" customHeight="false" outlineLevel="0" collapsed="false">
      <c r="A490" s="14"/>
      <c r="B490" s="9"/>
      <c r="C490" s="9"/>
      <c r="D490" s="15"/>
      <c r="E490" s="9"/>
      <c r="F490" s="9"/>
      <c r="G490" s="16" t="str">
        <f aca="false">IF($D490="","",$D490*IF($F490="",1,$F490))</f>
        <v/>
      </c>
      <c r="H490" s="9"/>
      <c r="I490" s="10" t="str">
        <f aca="false">IF($H490="","",IFERROR(INDEX(Categories!$B$5:$B$19,MATCH($H490,Categories!$A$5:$A$19,0)),"UNMAPPED"))</f>
        <v/>
      </c>
      <c r="J490" s="9"/>
      <c r="K490" s="9"/>
      <c r="L490" s="9"/>
      <c r="M490" s="9"/>
      <c r="N490" s="9"/>
    </row>
    <row r="491" customFormat="false" ht="15" hidden="false" customHeight="false" outlineLevel="0" collapsed="false">
      <c r="A491" s="14"/>
      <c r="B491" s="9"/>
      <c r="C491" s="9"/>
      <c r="D491" s="15"/>
      <c r="E491" s="9"/>
      <c r="F491" s="9"/>
      <c r="G491" s="16" t="str">
        <f aca="false">IF($D491="","",$D491*IF($F491="",1,$F491))</f>
        <v/>
      </c>
      <c r="H491" s="9"/>
      <c r="I491" s="10" t="str">
        <f aca="false">IF($H491="","",IFERROR(INDEX(Categories!$B$5:$B$19,MATCH($H491,Categories!$A$5:$A$19,0)),"UNMAPPED"))</f>
        <v/>
      </c>
      <c r="J491" s="9"/>
      <c r="K491" s="9"/>
      <c r="L491" s="9"/>
      <c r="M491" s="9"/>
      <c r="N491" s="9"/>
    </row>
    <row r="492" customFormat="false" ht="15" hidden="false" customHeight="false" outlineLevel="0" collapsed="false">
      <c r="A492" s="14"/>
      <c r="B492" s="9"/>
      <c r="C492" s="9"/>
      <c r="D492" s="15"/>
      <c r="E492" s="9"/>
      <c r="F492" s="9"/>
      <c r="G492" s="16" t="str">
        <f aca="false">IF($D492="","",$D492*IF($F492="",1,$F492))</f>
        <v/>
      </c>
      <c r="H492" s="9"/>
      <c r="I492" s="10" t="str">
        <f aca="false">IF($H492="","",IFERROR(INDEX(Categories!$B$5:$B$19,MATCH($H492,Categories!$A$5:$A$19,0)),"UNMAPPED"))</f>
        <v/>
      </c>
      <c r="J492" s="9"/>
      <c r="K492" s="9"/>
      <c r="L492" s="9"/>
      <c r="M492" s="9"/>
      <c r="N492" s="9"/>
    </row>
    <row r="493" customFormat="false" ht="15" hidden="false" customHeight="false" outlineLevel="0" collapsed="false">
      <c r="A493" s="14"/>
      <c r="B493" s="9"/>
      <c r="C493" s="9"/>
      <c r="D493" s="15"/>
      <c r="E493" s="9"/>
      <c r="F493" s="9"/>
      <c r="G493" s="16" t="str">
        <f aca="false">IF($D493="","",$D493*IF($F493="",1,$F493))</f>
        <v/>
      </c>
      <c r="H493" s="9"/>
      <c r="I493" s="10" t="str">
        <f aca="false">IF($H493="","",IFERROR(INDEX(Categories!$B$5:$B$19,MATCH($H493,Categories!$A$5:$A$19,0)),"UNMAPPED"))</f>
        <v/>
      </c>
      <c r="J493" s="9"/>
      <c r="K493" s="9"/>
      <c r="L493" s="9"/>
      <c r="M493" s="9"/>
      <c r="N493" s="9"/>
    </row>
    <row r="494" customFormat="false" ht="15" hidden="false" customHeight="false" outlineLevel="0" collapsed="false">
      <c r="A494" s="14"/>
      <c r="B494" s="9"/>
      <c r="C494" s="9"/>
      <c r="D494" s="15"/>
      <c r="E494" s="9"/>
      <c r="F494" s="9"/>
      <c r="G494" s="16" t="str">
        <f aca="false">IF($D494="","",$D494*IF($F494="",1,$F494))</f>
        <v/>
      </c>
      <c r="H494" s="9"/>
      <c r="I494" s="10" t="str">
        <f aca="false">IF($H494="","",IFERROR(INDEX(Categories!$B$5:$B$19,MATCH($H494,Categories!$A$5:$A$19,0)),"UNMAPPED"))</f>
        <v/>
      </c>
      <c r="J494" s="9"/>
      <c r="K494" s="9"/>
      <c r="L494" s="9"/>
      <c r="M494" s="9"/>
      <c r="N494" s="9"/>
    </row>
    <row r="495" customFormat="false" ht="15" hidden="false" customHeight="false" outlineLevel="0" collapsed="false">
      <c r="A495" s="14"/>
      <c r="B495" s="9"/>
      <c r="C495" s="9"/>
      <c r="D495" s="15"/>
      <c r="E495" s="9"/>
      <c r="F495" s="9"/>
      <c r="G495" s="16" t="str">
        <f aca="false">IF($D495="","",$D495*IF($F495="",1,$F495))</f>
        <v/>
      </c>
      <c r="H495" s="9"/>
      <c r="I495" s="10" t="str">
        <f aca="false">IF($H495="","",IFERROR(INDEX(Categories!$B$5:$B$19,MATCH($H495,Categories!$A$5:$A$19,0)),"UNMAPPED"))</f>
        <v/>
      </c>
      <c r="J495" s="9"/>
      <c r="K495" s="9"/>
      <c r="L495" s="9"/>
      <c r="M495" s="9"/>
      <c r="N495" s="9"/>
    </row>
    <row r="496" customFormat="false" ht="15" hidden="false" customHeight="false" outlineLevel="0" collapsed="false">
      <c r="A496" s="14"/>
      <c r="B496" s="9"/>
      <c r="C496" s="9"/>
      <c r="D496" s="15"/>
      <c r="E496" s="9"/>
      <c r="F496" s="9"/>
      <c r="G496" s="16" t="str">
        <f aca="false">IF($D496="","",$D496*IF($F496="",1,$F496))</f>
        <v/>
      </c>
      <c r="H496" s="9"/>
      <c r="I496" s="10" t="str">
        <f aca="false">IF($H496="","",IFERROR(INDEX(Categories!$B$5:$B$19,MATCH($H496,Categories!$A$5:$A$19,0)),"UNMAPPED"))</f>
        <v/>
      </c>
      <c r="J496" s="9"/>
      <c r="K496" s="9"/>
      <c r="L496" s="9"/>
      <c r="M496" s="9"/>
      <c r="N496" s="9"/>
    </row>
    <row r="497" customFormat="false" ht="15" hidden="false" customHeight="false" outlineLevel="0" collapsed="false">
      <c r="A497" s="14"/>
      <c r="B497" s="9"/>
      <c r="C497" s="9"/>
      <c r="D497" s="15"/>
      <c r="E497" s="9"/>
      <c r="F497" s="9"/>
      <c r="G497" s="16" t="str">
        <f aca="false">IF($D497="","",$D497*IF($F497="",1,$F497))</f>
        <v/>
      </c>
      <c r="H497" s="9"/>
      <c r="I497" s="10" t="str">
        <f aca="false">IF($H497="","",IFERROR(INDEX(Categories!$B$5:$B$19,MATCH($H497,Categories!$A$5:$A$19,0)),"UNMAPPED"))</f>
        <v/>
      </c>
      <c r="J497" s="9"/>
      <c r="K497" s="9"/>
      <c r="L497" s="9"/>
      <c r="M497" s="9"/>
      <c r="N497" s="9"/>
    </row>
    <row r="498" customFormat="false" ht="15" hidden="false" customHeight="false" outlineLevel="0" collapsed="false">
      <c r="A498" s="14"/>
      <c r="B498" s="9"/>
      <c r="C498" s="9"/>
      <c r="D498" s="15"/>
      <c r="E498" s="9"/>
      <c r="F498" s="9"/>
      <c r="G498" s="16" t="str">
        <f aca="false">IF($D498="","",$D498*IF($F498="",1,$F498))</f>
        <v/>
      </c>
      <c r="H498" s="9"/>
      <c r="I498" s="10" t="str">
        <f aca="false">IF($H498="","",IFERROR(INDEX(Categories!$B$5:$B$19,MATCH($H498,Categories!$A$5:$A$19,0)),"UNMAPPED"))</f>
        <v/>
      </c>
      <c r="J498" s="9"/>
      <c r="K498" s="9"/>
      <c r="L498" s="9"/>
      <c r="M498" s="9"/>
      <c r="N498" s="9"/>
    </row>
    <row r="499" customFormat="false" ht="15" hidden="false" customHeight="false" outlineLevel="0" collapsed="false">
      <c r="A499" s="14"/>
      <c r="B499" s="9"/>
      <c r="C499" s="9"/>
      <c r="D499" s="15"/>
      <c r="E499" s="9"/>
      <c r="F499" s="9"/>
      <c r="G499" s="16" t="str">
        <f aca="false">IF($D499="","",$D499*IF($F499="",1,$F499))</f>
        <v/>
      </c>
      <c r="H499" s="9"/>
      <c r="I499" s="10" t="str">
        <f aca="false">IF($H499="","",IFERROR(INDEX(Categories!$B$5:$B$19,MATCH($H499,Categories!$A$5:$A$19,0)),"UNMAPPED"))</f>
        <v/>
      </c>
      <c r="J499" s="9"/>
      <c r="K499" s="9"/>
      <c r="L499" s="9"/>
      <c r="M499" s="9"/>
      <c r="N499" s="9"/>
    </row>
    <row r="500" customFormat="false" ht="15" hidden="false" customHeight="false" outlineLevel="0" collapsed="false">
      <c r="A500" s="14"/>
      <c r="B500" s="9"/>
      <c r="C500" s="9"/>
      <c r="D500" s="15"/>
      <c r="E500" s="9"/>
      <c r="F500" s="9"/>
      <c r="G500" s="16" t="str">
        <f aca="false">IF($D500="","",$D500*IF($F500="",1,$F500))</f>
        <v/>
      </c>
      <c r="H500" s="9"/>
      <c r="I500" s="10" t="str">
        <f aca="false">IF($H500="","",IFERROR(INDEX(Categories!$B$5:$B$19,MATCH($H500,Categories!$A$5:$A$19,0)),"UNMAPPED"))</f>
        <v/>
      </c>
      <c r="J500" s="9"/>
      <c r="K500" s="9"/>
      <c r="L500" s="9"/>
      <c r="M500" s="9"/>
      <c r="N500" s="9"/>
    </row>
    <row r="501" customFormat="false" ht="15" hidden="false" customHeight="false" outlineLevel="0" collapsed="false">
      <c r="A501" s="14"/>
      <c r="B501" s="9"/>
      <c r="C501" s="9"/>
      <c r="D501" s="15"/>
      <c r="E501" s="9"/>
      <c r="F501" s="9"/>
      <c r="G501" s="16" t="str">
        <f aca="false">IF($D501="","",$D501*IF($F501="",1,$F501))</f>
        <v/>
      </c>
      <c r="H501" s="9"/>
      <c r="I501" s="10" t="str">
        <f aca="false">IF($H501="","",IFERROR(INDEX(Categories!$B$5:$B$19,MATCH($H501,Categories!$A$5:$A$19,0)),"UNMAPPED"))</f>
        <v/>
      </c>
      <c r="J501" s="9"/>
      <c r="K501" s="9"/>
      <c r="L501" s="9"/>
      <c r="M501" s="9"/>
      <c r="N501" s="9"/>
    </row>
    <row r="502" customFormat="false" ht="15" hidden="false" customHeight="false" outlineLevel="0" collapsed="false">
      <c r="A502" s="14"/>
      <c r="B502" s="9"/>
      <c r="C502" s="9"/>
      <c r="D502" s="15"/>
      <c r="E502" s="9"/>
      <c r="F502" s="9"/>
      <c r="G502" s="16" t="str">
        <f aca="false">IF($D502="","",$D502*IF($F502="",1,$F502))</f>
        <v/>
      </c>
      <c r="H502" s="9"/>
      <c r="I502" s="10" t="str">
        <f aca="false">IF($H502="","",IFERROR(INDEX(Categories!$B$5:$B$19,MATCH($H502,Categories!$A$5:$A$19,0)),"UNMAPPED"))</f>
        <v/>
      </c>
      <c r="J502" s="9"/>
      <c r="K502" s="9"/>
      <c r="L502" s="9"/>
      <c r="M502" s="9"/>
      <c r="N502" s="9"/>
    </row>
    <row r="503" customFormat="false" ht="15" hidden="false" customHeight="false" outlineLevel="0" collapsed="false">
      <c r="A503" s="14"/>
      <c r="B503" s="9"/>
      <c r="C503" s="9"/>
      <c r="D503" s="15"/>
      <c r="E503" s="9"/>
      <c r="F503" s="9"/>
      <c r="G503" s="16" t="str">
        <f aca="false">IF($D503="","",$D503*IF($F503="",1,$F503))</f>
        <v/>
      </c>
      <c r="H503" s="9"/>
      <c r="I503" s="10" t="str">
        <f aca="false">IF($H503="","",IFERROR(INDEX(Categories!$B$5:$B$19,MATCH($H503,Categories!$A$5:$A$19,0)),"UNMAPPED"))</f>
        <v/>
      </c>
      <c r="J503" s="9"/>
      <c r="K503" s="9"/>
      <c r="L503" s="9"/>
      <c r="M503" s="9"/>
      <c r="N503" s="9"/>
    </row>
    <row r="504" customFormat="false" ht="15" hidden="false" customHeight="false" outlineLevel="0" collapsed="false">
      <c r="A504" s="14"/>
      <c r="B504" s="9"/>
      <c r="C504" s="9"/>
      <c r="D504" s="15"/>
      <c r="E504" s="9"/>
      <c r="F504" s="9"/>
      <c r="G504" s="16" t="str">
        <f aca="false">IF($D504="","",$D504*IF($F504="",1,$F504))</f>
        <v/>
      </c>
      <c r="H504" s="9"/>
      <c r="I504" s="10" t="str">
        <f aca="false">IF($H504="","",IFERROR(INDEX(Categories!$B$5:$B$19,MATCH($H504,Categories!$A$5:$A$19,0)),"UNMAPPED"))</f>
        <v/>
      </c>
      <c r="J504" s="9"/>
      <c r="K504" s="9"/>
      <c r="L504" s="9"/>
      <c r="M504" s="9"/>
      <c r="N504" s="9"/>
    </row>
    <row r="505" customFormat="false" ht="15" hidden="false" customHeight="false" outlineLevel="0" collapsed="false">
      <c r="A505" s="14"/>
      <c r="B505" s="9"/>
      <c r="C505" s="9"/>
      <c r="D505" s="15"/>
      <c r="E505" s="9"/>
      <c r="F505" s="9"/>
      <c r="G505" s="16" t="str">
        <f aca="false">IF($D505="","",$D505*IF($F505="",1,$F505))</f>
        <v/>
      </c>
      <c r="H505" s="9"/>
      <c r="I505" s="10" t="str">
        <f aca="false">IF($H505="","",IFERROR(INDEX(Categories!$B$5:$B$19,MATCH($H505,Categories!$A$5:$A$19,0)),"UNMAPPED"))</f>
        <v/>
      </c>
      <c r="J505" s="9"/>
      <c r="K505" s="9"/>
      <c r="L505" s="9"/>
      <c r="M505" s="9"/>
      <c r="N505" s="9"/>
    </row>
    <row r="506" customFormat="false" ht="15" hidden="false" customHeight="false" outlineLevel="0" collapsed="false">
      <c r="A506" s="14"/>
      <c r="B506" s="9"/>
      <c r="C506" s="9"/>
      <c r="D506" s="15"/>
      <c r="E506" s="9"/>
      <c r="F506" s="9"/>
      <c r="G506" s="16" t="str">
        <f aca="false">IF($D506="","",$D506*IF($F506="",1,$F506))</f>
        <v/>
      </c>
      <c r="H506" s="9"/>
      <c r="I506" s="10" t="str">
        <f aca="false">IF($H506="","",IFERROR(INDEX(Categories!$B$5:$B$19,MATCH($H506,Categories!$A$5:$A$19,0)),"UNMAPPED"))</f>
        <v/>
      </c>
      <c r="J506" s="9"/>
      <c r="K506" s="9"/>
      <c r="L506" s="9"/>
      <c r="M506" s="9"/>
      <c r="N506" s="9"/>
    </row>
    <row r="507" customFormat="false" ht="15" hidden="false" customHeight="false" outlineLevel="0" collapsed="false">
      <c r="A507" s="14"/>
      <c r="B507" s="9"/>
      <c r="C507" s="9"/>
      <c r="D507" s="15"/>
      <c r="E507" s="9"/>
      <c r="F507" s="9"/>
      <c r="G507" s="16" t="str">
        <f aca="false">IF($D507="","",$D507*IF($F507="",1,$F507))</f>
        <v/>
      </c>
      <c r="H507" s="9"/>
      <c r="I507" s="10" t="str">
        <f aca="false">IF($H507="","",IFERROR(INDEX(Categories!$B$5:$B$19,MATCH($H507,Categories!$A$5:$A$19,0)),"UNMAPPED"))</f>
        <v/>
      </c>
      <c r="J507" s="9"/>
      <c r="K507" s="9"/>
      <c r="L507" s="9"/>
      <c r="M507" s="9"/>
      <c r="N507" s="9"/>
    </row>
    <row r="508" customFormat="false" ht="15" hidden="false" customHeight="false" outlineLevel="0" collapsed="false">
      <c r="A508" s="14"/>
      <c r="B508" s="9"/>
      <c r="C508" s="9"/>
      <c r="D508" s="15"/>
      <c r="E508" s="9"/>
      <c r="F508" s="9"/>
      <c r="G508" s="16" t="str">
        <f aca="false">IF($D508="","",$D508*IF($F508="",1,$F508))</f>
        <v/>
      </c>
      <c r="H508" s="9"/>
      <c r="I508" s="10" t="str">
        <f aca="false">IF($H508="","",IFERROR(INDEX(Categories!$B$5:$B$19,MATCH($H508,Categories!$A$5:$A$19,0)),"UNMAPPED"))</f>
        <v/>
      </c>
      <c r="J508" s="9"/>
      <c r="K508" s="9"/>
      <c r="L508" s="9"/>
      <c r="M508" s="9"/>
      <c r="N508" s="9"/>
    </row>
    <row r="509" customFormat="false" ht="15" hidden="false" customHeight="false" outlineLevel="0" collapsed="false">
      <c r="A509" s="14"/>
      <c r="B509" s="9"/>
      <c r="C509" s="9"/>
      <c r="D509" s="15"/>
      <c r="E509" s="9"/>
      <c r="F509" s="9"/>
      <c r="G509" s="16" t="str">
        <f aca="false">IF($D509="","",$D509*IF($F509="",1,$F509))</f>
        <v/>
      </c>
      <c r="H509" s="9"/>
      <c r="I509" s="10" t="str">
        <f aca="false">IF($H509="","",IFERROR(INDEX(Categories!$B$5:$B$19,MATCH($H509,Categories!$A$5:$A$19,0)),"UNMAPPED"))</f>
        <v/>
      </c>
      <c r="J509" s="9"/>
      <c r="K509" s="9"/>
      <c r="L509" s="9"/>
      <c r="M509" s="9"/>
      <c r="N509" s="9"/>
    </row>
    <row r="510" customFormat="false" ht="15" hidden="false" customHeight="false" outlineLevel="0" collapsed="false">
      <c r="A510" s="14"/>
      <c r="B510" s="9"/>
      <c r="C510" s="9"/>
      <c r="D510" s="15"/>
      <c r="E510" s="9"/>
      <c r="F510" s="9"/>
      <c r="G510" s="16" t="str">
        <f aca="false">IF($D510="","",$D510*IF($F510="",1,$F510))</f>
        <v/>
      </c>
      <c r="H510" s="9"/>
      <c r="I510" s="10" t="str">
        <f aca="false">IF($H510="","",IFERROR(INDEX(Categories!$B$5:$B$19,MATCH($H510,Categories!$A$5:$A$19,0)),"UNMAPPED"))</f>
        <v/>
      </c>
      <c r="J510" s="9"/>
      <c r="K510" s="9"/>
      <c r="L510" s="9"/>
      <c r="M510" s="9"/>
      <c r="N510" s="9"/>
    </row>
    <row r="511" customFormat="false" ht="15" hidden="false" customHeight="false" outlineLevel="0" collapsed="false">
      <c r="A511" s="14"/>
      <c r="B511" s="9"/>
      <c r="C511" s="9"/>
      <c r="D511" s="15"/>
      <c r="E511" s="9"/>
      <c r="F511" s="9"/>
      <c r="G511" s="16" t="str">
        <f aca="false">IF($D511="","",$D511*IF($F511="",1,$F511))</f>
        <v/>
      </c>
      <c r="H511" s="9"/>
      <c r="I511" s="10" t="str">
        <f aca="false">IF($H511="","",IFERROR(INDEX(Categories!$B$5:$B$19,MATCH($H511,Categories!$A$5:$A$19,0)),"UNMAPPED"))</f>
        <v/>
      </c>
      <c r="J511" s="9"/>
      <c r="K511" s="9"/>
      <c r="L511" s="9"/>
      <c r="M511" s="9"/>
      <c r="N511" s="9"/>
    </row>
    <row r="512" customFormat="false" ht="15" hidden="false" customHeight="false" outlineLevel="0" collapsed="false">
      <c r="A512" s="14"/>
      <c r="B512" s="9"/>
      <c r="C512" s="9"/>
      <c r="D512" s="15"/>
      <c r="E512" s="9"/>
      <c r="F512" s="9"/>
      <c r="G512" s="16" t="str">
        <f aca="false">IF($D512="","",$D512*IF($F512="",1,$F512))</f>
        <v/>
      </c>
      <c r="H512" s="9"/>
      <c r="I512" s="10" t="str">
        <f aca="false">IF($H512="","",IFERROR(INDEX(Categories!$B$5:$B$19,MATCH($H512,Categories!$A$5:$A$19,0)),"UNMAPPED"))</f>
        <v/>
      </c>
      <c r="J512" s="9"/>
      <c r="K512" s="9"/>
      <c r="L512" s="9"/>
      <c r="M512" s="9"/>
      <c r="N512" s="9"/>
    </row>
    <row r="513" customFormat="false" ht="15" hidden="false" customHeight="false" outlineLevel="0" collapsed="false">
      <c r="A513" s="14"/>
      <c r="B513" s="9"/>
      <c r="C513" s="9"/>
      <c r="D513" s="15"/>
      <c r="E513" s="9"/>
      <c r="F513" s="9"/>
      <c r="G513" s="16" t="str">
        <f aca="false">IF($D513="","",$D513*IF($F513="",1,$F513))</f>
        <v/>
      </c>
      <c r="H513" s="9"/>
      <c r="I513" s="10" t="str">
        <f aca="false">IF($H513="","",IFERROR(INDEX(Categories!$B$5:$B$19,MATCH($H513,Categories!$A$5:$A$19,0)),"UNMAPPED"))</f>
        <v/>
      </c>
      <c r="J513" s="9"/>
      <c r="K513" s="9"/>
      <c r="L513" s="9"/>
      <c r="M513" s="9"/>
      <c r="N513" s="9"/>
    </row>
    <row r="514" customFormat="false" ht="15" hidden="false" customHeight="false" outlineLevel="0" collapsed="false">
      <c r="A514" s="14"/>
      <c r="B514" s="9"/>
      <c r="C514" s="9"/>
      <c r="D514" s="15"/>
      <c r="E514" s="9"/>
      <c r="F514" s="9"/>
      <c r="G514" s="16" t="str">
        <f aca="false">IF($D514="","",$D514*IF($F514="",1,$F514))</f>
        <v/>
      </c>
      <c r="H514" s="9"/>
      <c r="I514" s="10" t="str">
        <f aca="false">IF($H514="","",IFERROR(INDEX(Categories!$B$5:$B$19,MATCH($H514,Categories!$A$5:$A$19,0)),"UNMAPPED"))</f>
        <v/>
      </c>
      <c r="J514" s="9"/>
      <c r="K514" s="9"/>
      <c r="L514" s="9"/>
      <c r="M514" s="9"/>
      <c r="N514" s="9"/>
    </row>
    <row r="515" customFormat="false" ht="15" hidden="false" customHeight="false" outlineLevel="0" collapsed="false">
      <c r="A515" s="14"/>
      <c r="B515" s="9"/>
      <c r="C515" s="9"/>
      <c r="D515" s="15"/>
      <c r="E515" s="9"/>
      <c r="F515" s="9"/>
      <c r="G515" s="16" t="str">
        <f aca="false">IF($D515="","",$D515*IF($F515="",1,$F515))</f>
        <v/>
      </c>
      <c r="H515" s="9"/>
      <c r="I515" s="10" t="str">
        <f aca="false">IF($H515="","",IFERROR(INDEX(Categories!$B$5:$B$19,MATCH($H515,Categories!$A$5:$A$19,0)),"UNMAPPED"))</f>
        <v/>
      </c>
      <c r="J515" s="9"/>
      <c r="K515" s="9"/>
      <c r="L515" s="9"/>
      <c r="M515" s="9"/>
      <c r="N515" s="9"/>
    </row>
    <row r="516" customFormat="false" ht="15" hidden="false" customHeight="false" outlineLevel="0" collapsed="false">
      <c r="A516" s="14"/>
      <c r="B516" s="9"/>
      <c r="C516" s="9"/>
      <c r="D516" s="15"/>
      <c r="E516" s="9"/>
      <c r="F516" s="9"/>
      <c r="G516" s="16" t="str">
        <f aca="false">IF($D516="","",$D516*IF($F516="",1,$F516))</f>
        <v/>
      </c>
      <c r="H516" s="9"/>
      <c r="I516" s="10" t="str">
        <f aca="false">IF($H516="","",IFERROR(INDEX(Categories!$B$5:$B$19,MATCH($H516,Categories!$A$5:$A$19,0)),"UNMAPPED"))</f>
        <v/>
      </c>
      <c r="J516" s="9"/>
      <c r="K516" s="9"/>
      <c r="L516" s="9"/>
      <c r="M516" s="9"/>
      <c r="N516" s="9"/>
    </row>
    <row r="517" customFormat="false" ht="15" hidden="false" customHeight="false" outlineLevel="0" collapsed="false">
      <c r="A517" s="14"/>
      <c r="B517" s="9"/>
      <c r="C517" s="9"/>
      <c r="D517" s="15"/>
      <c r="E517" s="9"/>
      <c r="F517" s="9"/>
      <c r="G517" s="16" t="str">
        <f aca="false">IF($D517="","",$D517*IF($F517="",1,$F517))</f>
        <v/>
      </c>
      <c r="H517" s="9"/>
      <c r="I517" s="10" t="str">
        <f aca="false">IF($H517="","",IFERROR(INDEX(Categories!$B$5:$B$19,MATCH($H517,Categories!$A$5:$A$19,0)),"UNMAPPED"))</f>
        <v/>
      </c>
      <c r="J517" s="9"/>
      <c r="K517" s="9"/>
      <c r="L517" s="9"/>
      <c r="M517" s="9"/>
      <c r="N517" s="9"/>
    </row>
    <row r="518" customFormat="false" ht="15" hidden="false" customHeight="false" outlineLevel="0" collapsed="false">
      <c r="A518" s="14"/>
      <c r="B518" s="9"/>
      <c r="C518" s="9"/>
      <c r="D518" s="15"/>
      <c r="E518" s="9"/>
      <c r="F518" s="9"/>
      <c r="G518" s="16" t="str">
        <f aca="false">IF($D518="","",$D518*IF($F518="",1,$F518))</f>
        <v/>
      </c>
      <c r="H518" s="9"/>
      <c r="I518" s="10" t="str">
        <f aca="false">IF($H518="","",IFERROR(INDEX(Categories!$B$5:$B$19,MATCH($H518,Categories!$A$5:$A$19,0)),"UNMAPPED"))</f>
        <v/>
      </c>
      <c r="J518" s="9"/>
      <c r="K518" s="9"/>
      <c r="L518" s="9"/>
      <c r="M518" s="9"/>
      <c r="N518" s="9"/>
    </row>
    <row r="519" customFormat="false" ht="15" hidden="false" customHeight="false" outlineLevel="0" collapsed="false">
      <c r="A519" s="14"/>
      <c r="B519" s="9"/>
      <c r="C519" s="9"/>
      <c r="D519" s="15"/>
      <c r="E519" s="9"/>
      <c r="F519" s="9"/>
      <c r="G519" s="16" t="str">
        <f aca="false">IF($D519="","",$D519*IF($F519="",1,$F519))</f>
        <v/>
      </c>
      <c r="H519" s="9"/>
      <c r="I519" s="10" t="str">
        <f aca="false">IF($H519="","",IFERROR(INDEX(Categories!$B$5:$B$19,MATCH($H519,Categories!$A$5:$A$19,0)),"UNMAPPED"))</f>
        <v/>
      </c>
      <c r="J519" s="9"/>
      <c r="K519" s="9"/>
      <c r="L519" s="9"/>
      <c r="M519" s="9"/>
      <c r="N519" s="9"/>
    </row>
    <row r="520" customFormat="false" ht="15" hidden="false" customHeight="false" outlineLevel="0" collapsed="false">
      <c r="A520" s="14"/>
      <c r="B520" s="9"/>
      <c r="C520" s="9"/>
      <c r="D520" s="15"/>
      <c r="E520" s="9"/>
      <c r="F520" s="9"/>
      <c r="G520" s="16" t="str">
        <f aca="false">IF($D520="","",$D520*IF($F520="",1,$F520))</f>
        <v/>
      </c>
      <c r="H520" s="9"/>
      <c r="I520" s="10" t="str">
        <f aca="false">IF($H520="","",IFERROR(INDEX(Categories!$B$5:$B$19,MATCH($H520,Categories!$A$5:$A$19,0)),"UNMAPPED"))</f>
        <v/>
      </c>
      <c r="J520" s="9"/>
      <c r="K520" s="9"/>
      <c r="L520" s="9"/>
      <c r="M520" s="9"/>
      <c r="N520" s="9"/>
    </row>
    <row r="521" customFormat="false" ht="15" hidden="false" customHeight="false" outlineLevel="0" collapsed="false">
      <c r="A521" s="14"/>
      <c r="B521" s="9"/>
      <c r="C521" s="9"/>
      <c r="D521" s="15"/>
      <c r="E521" s="9"/>
      <c r="F521" s="9"/>
      <c r="G521" s="16" t="str">
        <f aca="false">IF($D521="","",$D521*IF($F521="",1,$F521))</f>
        <v/>
      </c>
      <c r="H521" s="9"/>
      <c r="I521" s="10" t="str">
        <f aca="false">IF($H521="","",IFERROR(INDEX(Categories!$B$5:$B$19,MATCH($H521,Categories!$A$5:$A$19,0)),"UNMAPPED"))</f>
        <v/>
      </c>
      <c r="J521" s="9"/>
      <c r="K521" s="9"/>
      <c r="L521" s="9"/>
      <c r="M521" s="9"/>
      <c r="N521" s="9"/>
    </row>
    <row r="522" customFormat="false" ht="15" hidden="false" customHeight="false" outlineLevel="0" collapsed="false">
      <c r="A522" s="14"/>
      <c r="B522" s="9"/>
      <c r="C522" s="9"/>
      <c r="D522" s="15"/>
      <c r="E522" s="9"/>
      <c r="F522" s="9"/>
      <c r="G522" s="16" t="str">
        <f aca="false">IF($D522="","",$D522*IF($F522="",1,$F522))</f>
        <v/>
      </c>
      <c r="H522" s="9"/>
      <c r="I522" s="10" t="str">
        <f aca="false">IF($H522="","",IFERROR(INDEX(Categories!$B$5:$B$19,MATCH($H522,Categories!$A$5:$A$19,0)),"UNMAPPED"))</f>
        <v/>
      </c>
      <c r="J522" s="9"/>
      <c r="K522" s="9"/>
      <c r="L522" s="9"/>
      <c r="M522" s="9"/>
      <c r="N522" s="9"/>
    </row>
    <row r="523" customFormat="false" ht="15" hidden="false" customHeight="false" outlineLevel="0" collapsed="false">
      <c r="A523" s="14"/>
      <c r="B523" s="9"/>
      <c r="C523" s="9"/>
      <c r="D523" s="15"/>
      <c r="E523" s="9"/>
      <c r="F523" s="9"/>
      <c r="G523" s="16" t="str">
        <f aca="false">IF($D523="","",$D523*IF($F523="",1,$F523))</f>
        <v/>
      </c>
      <c r="H523" s="9"/>
      <c r="I523" s="10" t="str">
        <f aca="false">IF($H523="","",IFERROR(INDEX(Categories!$B$5:$B$19,MATCH($H523,Categories!$A$5:$A$19,0)),"UNMAPPED"))</f>
        <v/>
      </c>
      <c r="J523" s="9"/>
      <c r="K523" s="9"/>
      <c r="L523" s="9"/>
      <c r="M523" s="9"/>
      <c r="N523" s="9"/>
    </row>
    <row r="524" customFormat="false" ht="15" hidden="false" customHeight="false" outlineLevel="0" collapsed="false">
      <c r="A524" s="14"/>
      <c r="B524" s="9"/>
      <c r="C524" s="9"/>
      <c r="D524" s="15"/>
      <c r="E524" s="9"/>
      <c r="F524" s="9"/>
      <c r="G524" s="16" t="str">
        <f aca="false">IF($D524="","",$D524*IF($F524="",1,$F524))</f>
        <v/>
      </c>
      <c r="H524" s="9"/>
      <c r="I524" s="10" t="str">
        <f aca="false">IF($H524="","",IFERROR(INDEX(Categories!$B$5:$B$19,MATCH($H524,Categories!$A$5:$A$19,0)),"UNMAPPED"))</f>
        <v/>
      </c>
      <c r="J524" s="9"/>
      <c r="K524" s="9"/>
      <c r="L524" s="9"/>
      <c r="M524" s="9"/>
      <c r="N524" s="9"/>
    </row>
    <row r="525" customFormat="false" ht="15" hidden="false" customHeight="false" outlineLevel="0" collapsed="false">
      <c r="A525" s="14"/>
      <c r="B525" s="9"/>
      <c r="C525" s="9"/>
      <c r="D525" s="15"/>
      <c r="E525" s="9"/>
      <c r="F525" s="9"/>
      <c r="G525" s="16" t="str">
        <f aca="false">IF($D525="","",$D525*IF($F525="",1,$F525))</f>
        <v/>
      </c>
      <c r="H525" s="9"/>
      <c r="I525" s="10" t="str">
        <f aca="false">IF($H525="","",IFERROR(INDEX(Categories!$B$5:$B$19,MATCH($H525,Categories!$A$5:$A$19,0)),"UNMAPPED"))</f>
        <v/>
      </c>
      <c r="J525" s="9"/>
      <c r="K525" s="9"/>
      <c r="L525" s="9"/>
      <c r="M525" s="9"/>
      <c r="N525" s="9"/>
    </row>
    <row r="526" customFormat="false" ht="15" hidden="false" customHeight="false" outlineLevel="0" collapsed="false">
      <c r="A526" s="14"/>
      <c r="B526" s="9"/>
      <c r="C526" s="9"/>
      <c r="D526" s="15"/>
      <c r="E526" s="9"/>
      <c r="F526" s="9"/>
      <c r="G526" s="16" t="str">
        <f aca="false">IF($D526="","",$D526*IF($F526="",1,$F526))</f>
        <v/>
      </c>
      <c r="H526" s="9"/>
      <c r="I526" s="10" t="str">
        <f aca="false">IF($H526="","",IFERROR(INDEX(Categories!$B$5:$B$19,MATCH($H526,Categories!$A$5:$A$19,0)),"UNMAPPED"))</f>
        <v/>
      </c>
      <c r="J526" s="9"/>
      <c r="K526" s="9"/>
      <c r="L526" s="9"/>
      <c r="M526" s="9"/>
      <c r="N526" s="9"/>
    </row>
    <row r="527" customFormat="false" ht="15" hidden="false" customHeight="false" outlineLevel="0" collapsed="false">
      <c r="A527" s="14"/>
      <c r="B527" s="9"/>
      <c r="C527" s="9"/>
      <c r="D527" s="15"/>
      <c r="E527" s="9"/>
      <c r="F527" s="9"/>
      <c r="G527" s="16" t="str">
        <f aca="false">IF($D527="","",$D527*IF($F527="",1,$F527))</f>
        <v/>
      </c>
      <c r="H527" s="9"/>
      <c r="I527" s="10" t="str">
        <f aca="false">IF($H527="","",IFERROR(INDEX(Categories!$B$5:$B$19,MATCH($H527,Categories!$A$5:$A$19,0)),"UNMAPPED"))</f>
        <v/>
      </c>
      <c r="J527" s="9"/>
      <c r="K527" s="9"/>
      <c r="L527" s="9"/>
      <c r="M527" s="9"/>
      <c r="N527" s="9"/>
    </row>
    <row r="528" customFormat="false" ht="15" hidden="false" customHeight="false" outlineLevel="0" collapsed="false">
      <c r="A528" s="14"/>
      <c r="B528" s="9"/>
      <c r="C528" s="9"/>
      <c r="D528" s="15"/>
      <c r="E528" s="9"/>
      <c r="F528" s="9"/>
      <c r="G528" s="16" t="str">
        <f aca="false">IF($D528="","",$D528*IF($F528="",1,$F528))</f>
        <v/>
      </c>
      <c r="H528" s="9"/>
      <c r="I528" s="10" t="str">
        <f aca="false">IF($H528="","",IFERROR(INDEX(Categories!$B$5:$B$19,MATCH($H528,Categories!$A$5:$A$19,0)),"UNMAPPED"))</f>
        <v/>
      </c>
      <c r="J528" s="9"/>
      <c r="K528" s="9"/>
      <c r="L528" s="9"/>
      <c r="M528" s="9"/>
      <c r="N528" s="9"/>
    </row>
    <row r="529" customFormat="false" ht="15" hidden="false" customHeight="false" outlineLevel="0" collapsed="false">
      <c r="A529" s="14"/>
      <c r="B529" s="9"/>
      <c r="C529" s="9"/>
      <c r="D529" s="15"/>
      <c r="E529" s="9"/>
      <c r="F529" s="9"/>
      <c r="G529" s="16" t="str">
        <f aca="false">IF($D529="","",$D529*IF($F529="",1,$F529))</f>
        <v/>
      </c>
      <c r="H529" s="9"/>
      <c r="I529" s="10" t="str">
        <f aca="false">IF($H529="","",IFERROR(INDEX(Categories!$B$5:$B$19,MATCH($H529,Categories!$A$5:$A$19,0)),"UNMAPPED"))</f>
        <v/>
      </c>
      <c r="J529" s="9"/>
      <c r="K529" s="9"/>
      <c r="L529" s="9"/>
      <c r="M529" s="9"/>
      <c r="N529" s="9"/>
    </row>
    <row r="530" customFormat="false" ht="15" hidden="false" customHeight="false" outlineLevel="0" collapsed="false">
      <c r="A530" s="14"/>
      <c r="B530" s="9"/>
      <c r="C530" s="9"/>
      <c r="D530" s="15"/>
      <c r="E530" s="9"/>
      <c r="F530" s="9"/>
      <c r="G530" s="16" t="str">
        <f aca="false">IF($D530="","",$D530*IF($F530="",1,$F530))</f>
        <v/>
      </c>
      <c r="H530" s="9"/>
      <c r="I530" s="10" t="str">
        <f aca="false">IF($H530="","",IFERROR(INDEX(Categories!$B$5:$B$19,MATCH($H530,Categories!$A$5:$A$19,0)),"UNMAPPED"))</f>
        <v/>
      </c>
      <c r="J530" s="9"/>
      <c r="K530" s="9"/>
      <c r="L530" s="9"/>
      <c r="M530" s="9"/>
      <c r="N530" s="9"/>
    </row>
    <row r="531" customFormat="false" ht="15" hidden="false" customHeight="false" outlineLevel="0" collapsed="false">
      <c r="A531" s="14"/>
      <c r="B531" s="9"/>
      <c r="C531" s="9"/>
      <c r="D531" s="15"/>
      <c r="E531" s="9"/>
      <c r="F531" s="9"/>
      <c r="G531" s="16" t="str">
        <f aca="false">IF($D531="","",$D531*IF($F531="",1,$F531))</f>
        <v/>
      </c>
      <c r="H531" s="9"/>
      <c r="I531" s="10" t="str">
        <f aca="false">IF($H531="","",IFERROR(INDEX(Categories!$B$5:$B$19,MATCH($H531,Categories!$A$5:$A$19,0)),"UNMAPPED"))</f>
        <v/>
      </c>
      <c r="J531" s="9"/>
      <c r="K531" s="9"/>
      <c r="L531" s="9"/>
      <c r="M531" s="9"/>
      <c r="N531" s="9"/>
    </row>
    <row r="532" customFormat="false" ht="15" hidden="false" customHeight="false" outlineLevel="0" collapsed="false">
      <c r="A532" s="14"/>
      <c r="B532" s="9"/>
      <c r="C532" s="9"/>
      <c r="D532" s="15"/>
      <c r="E532" s="9"/>
      <c r="F532" s="9"/>
      <c r="G532" s="16" t="str">
        <f aca="false">IF($D532="","",$D532*IF($F532="",1,$F532))</f>
        <v/>
      </c>
      <c r="H532" s="9"/>
      <c r="I532" s="10" t="str">
        <f aca="false">IF($H532="","",IFERROR(INDEX(Categories!$B$5:$B$19,MATCH($H532,Categories!$A$5:$A$19,0)),"UNMAPPED"))</f>
        <v/>
      </c>
      <c r="J532" s="9"/>
      <c r="K532" s="9"/>
      <c r="L532" s="9"/>
      <c r="M532" s="9"/>
      <c r="N532" s="9"/>
    </row>
    <row r="533" customFormat="false" ht="15" hidden="false" customHeight="false" outlineLevel="0" collapsed="false">
      <c r="A533" s="14"/>
      <c r="B533" s="9"/>
      <c r="C533" s="9"/>
      <c r="D533" s="15"/>
      <c r="E533" s="9"/>
      <c r="F533" s="9"/>
      <c r="G533" s="16" t="str">
        <f aca="false">IF($D533="","",$D533*IF($F533="",1,$F533))</f>
        <v/>
      </c>
      <c r="H533" s="9"/>
      <c r="I533" s="10" t="str">
        <f aca="false">IF($H533="","",IFERROR(INDEX(Categories!$B$5:$B$19,MATCH($H533,Categories!$A$5:$A$19,0)),"UNMAPPED"))</f>
        <v/>
      </c>
      <c r="J533" s="9"/>
      <c r="K533" s="9"/>
      <c r="L533" s="9"/>
      <c r="M533" s="9"/>
      <c r="N533" s="9"/>
    </row>
    <row r="534" customFormat="false" ht="15" hidden="false" customHeight="false" outlineLevel="0" collapsed="false">
      <c r="A534" s="14"/>
      <c r="B534" s="9"/>
      <c r="C534" s="9"/>
      <c r="D534" s="15"/>
      <c r="E534" s="9"/>
      <c r="F534" s="9"/>
      <c r="G534" s="16" t="str">
        <f aca="false">IF($D534="","",$D534*IF($F534="",1,$F534))</f>
        <v/>
      </c>
      <c r="H534" s="9"/>
      <c r="I534" s="10" t="str">
        <f aca="false">IF($H534="","",IFERROR(INDEX(Categories!$B$5:$B$19,MATCH($H534,Categories!$A$5:$A$19,0)),"UNMAPPED"))</f>
        <v/>
      </c>
      <c r="J534" s="9"/>
      <c r="K534" s="9"/>
      <c r="L534" s="9"/>
      <c r="M534" s="9"/>
      <c r="N534" s="9"/>
    </row>
    <row r="535" customFormat="false" ht="15" hidden="false" customHeight="false" outlineLevel="0" collapsed="false">
      <c r="A535" s="14"/>
      <c r="B535" s="9"/>
      <c r="C535" s="9"/>
      <c r="D535" s="15"/>
      <c r="E535" s="9"/>
      <c r="F535" s="9"/>
      <c r="G535" s="16" t="str">
        <f aca="false">IF($D535="","",$D535*IF($F535="",1,$F535))</f>
        <v/>
      </c>
      <c r="H535" s="9"/>
      <c r="I535" s="10" t="str">
        <f aca="false">IF($H535="","",IFERROR(INDEX(Categories!$B$5:$B$19,MATCH($H535,Categories!$A$5:$A$19,0)),"UNMAPPED"))</f>
        <v/>
      </c>
      <c r="J535" s="9"/>
      <c r="K535" s="9"/>
      <c r="L535" s="9"/>
      <c r="M535" s="9"/>
      <c r="N535" s="9"/>
    </row>
    <row r="536" customFormat="false" ht="15" hidden="false" customHeight="false" outlineLevel="0" collapsed="false">
      <c r="A536" s="14"/>
      <c r="B536" s="9"/>
      <c r="C536" s="9"/>
      <c r="D536" s="15"/>
      <c r="E536" s="9"/>
      <c r="F536" s="9"/>
      <c r="G536" s="16" t="str">
        <f aca="false">IF($D536="","",$D536*IF($F536="",1,$F536))</f>
        <v/>
      </c>
      <c r="H536" s="9"/>
      <c r="I536" s="10" t="str">
        <f aca="false">IF($H536="","",IFERROR(INDEX(Categories!$B$5:$B$19,MATCH($H536,Categories!$A$5:$A$19,0)),"UNMAPPED"))</f>
        <v/>
      </c>
      <c r="J536" s="9"/>
      <c r="K536" s="9"/>
      <c r="L536" s="9"/>
      <c r="M536" s="9"/>
      <c r="N536" s="9"/>
    </row>
    <row r="537" customFormat="false" ht="15" hidden="false" customHeight="false" outlineLevel="0" collapsed="false">
      <c r="A537" s="14"/>
      <c r="B537" s="9"/>
      <c r="C537" s="9"/>
      <c r="D537" s="15"/>
      <c r="E537" s="9"/>
      <c r="F537" s="9"/>
      <c r="G537" s="16" t="str">
        <f aca="false">IF($D537="","",$D537*IF($F537="",1,$F537))</f>
        <v/>
      </c>
      <c r="H537" s="9"/>
      <c r="I537" s="10" t="str">
        <f aca="false">IF($H537="","",IFERROR(INDEX(Categories!$B$5:$B$19,MATCH($H537,Categories!$A$5:$A$19,0)),"UNMAPPED"))</f>
        <v/>
      </c>
      <c r="J537" s="9"/>
      <c r="K537" s="9"/>
      <c r="L537" s="9"/>
      <c r="M537" s="9"/>
      <c r="N537" s="9"/>
    </row>
    <row r="538" customFormat="false" ht="15" hidden="false" customHeight="false" outlineLevel="0" collapsed="false">
      <c r="A538" s="14"/>
      <c r="B538" s="9"/>
      <c r="C538" s="9"/>
      <c r="D538" s="15"/>
      <c r="E538" s="9"/>
      <c r="F538" s="9"/>
      <c r="G538" s="16" t="str">
        <f aca="false">IF($D538="","",$D538*IF($F538="",1,$F538))</f>
        <v/>
      </c>
      <c r="H538" s="9"/>
      <c r="I538" s="10" t="str">
        <f aca="false">IF($H538="","",IFERROR(INDEX(Categories!$B$5:$B$19,MATCH($H538,Categories!$A$5:$A$19,0)),"UNMAPPED"))</f>
        <v/>
      </c>
      <c r="J538" s="9"/>
      <c r="K538" s="9"/>
      <c r="L538" s="9"/>
      <c r="M538" s="9"/>
      <c r="N538" s="9"/>
    </row>
    <row r="539" customFormat="false" ht="15" hidden="false" customHeight="false" outlineLevel="0" collapsed="false">
      <c r="A539" s="14"/>
      <c r="B539" s="9"/>
      <c r="C539" s="9"/>
      <c r="D539" s="15"/>
      <c r="E539" s="9"/>
      <c r="F539" s="9"/>
      <c r="G539" s="16" t="str">
        <f aca="false">IF($D539="","",$D539*IF($F539="",1,$F539))</f>
        <v/>
      </c>
      <c r="H539" s="9"/>
      <c r="I539" s="10" t="str">
        <f aca="false">IF($H539="","",IFERROR(INDEX(Categories!$B$5:$B$19,MATCH($H539,Categories!$A$5:$A$19,0)),"UNMAPPED"))</f>
        <v/>
      </c>
      <c r="J539" s="9"/>
      <c r="K539" s="9"/>
      <c r="L539" s="9"/>
      <c r="M539" s="9"/>
      <c r="N539" s="9"/>
    </row>
    <row r="540" customFormat="false" ht="15" hidden="false" customHeight="false" outlineLevel="0" collapsed="false">
      <c r="A540" s="14"/>
      <c r="B540" s="9"/>
      <c r="C540" s="9"/>
      <c r="D540" s="15"/>
      <c r="E540" s="9"/>
      <c r="F540" s="9"/>
      <c r="G540" s="16" t="str">
        <f aca="false">IF($D540="","",$D540*IF($F540="",1,$F540))</f>
        <v/>
      </c>
      <c r="H540" s="9"/>
      <c r="I540" s="10" t="str">
        <f aca="false">IF($H540="","",IFERROR(INDEX(Categories!$B$5:$B$19,MATCH($H540,Categories!$A$5:$A$19,0)),"UNMAPPED"))</f>
        <v/>
      </c>
      <c r="J540" s="9"/>
      <c r="K540" s="9"/>
      <c r="L540" s="9"/>
      <c r="M540" s="9"/>
      <c r="N540" s="9"/>
    </row>
    <row r="541" customFormat="false" ht="15" hidden="false" customHeight="false" outlineLevel="0" collapsed="false">
      <c r="A541" s="14"/>
      <c r="B541" s="9"/>
      <c r="C541" s="9"/>
      <c r="D541" s="15"/>
      <c r="E541" s="9"/>
      <c r="F541" s="9"/>
      <c r="G541" s="16" t="str">
        <f aca="false">IF($D541="","",$D541*IF($F541="",1,$F541))</f>
        <v/>
      </c>
      <c r="H541" s="9"/>
      <c r="I541" s="10" t="str">
        <f aca="false">IF($H541="","",IFERROR(INDEX(Categories!$B$5:$B$19,MATCH($H541,Categories!$A$5:$A$19,0)),"UNMAPPED"))</f>
        <v/>
      </c>
      <c r="J541" s="9"/>
      <c r="K541" s="9"/>
      <c r="L541" s="9"/>
      <c r="M541" s="9"/>
      <c r="N541" s="9"/>
    </row>
    <row r="542" customFormat="false" ht="15" hidden="false" customHeight="false" outlineLevel="0" collapsed="false">
      <c r="A542" s="14"/>
      <c r="B542" s="9"/>
      <c r="C542" s="9"/>
      <c r="D542" s="15"/>
      <c r="E542" s="9"/>
      <c r="F542" s="9"/>
      <c r="G542" s="16" t="str">
        <f aca="false">IF($D542="","",$D542*IF($F542="",1,$F542))</f>
        <v/>
      </c>
      <c r="H542" s="9"/>
      <c r="I542" s="10" t="str">
        <f aca="false">IF($H542="","",IFERROR(INDEX(Categories!$B$5:$B$19,MATCH($H542,Categories!$A$5:$A$19,0)),"UNMAPPED"))</f>
        <v/>
      </c>
      <c r="J542" s="9"/>
      <c r="K542" s="9"/>
      <c r="L542" s="9"/>
      <c r="M542" s="9"/>
      <c r="N542" s="9"/>
    </row>
    <row r="543" customFormat="false" ht="15" hidden="false" customHeight="false" outlineLevel="0" collapsed="false">
      <c r="A543" s="14"/>
      <c r="B543" s="9"/>
      <c r="C543" s="9"/>
      <c r="D543" s="15"/>
      <c r="E543" s="9"/>
      <c r="F543" s="9"/>
      <c r="G543" s="16" t="str">
        <f aca="false">IF($D543="","",$D543*IF($F543="",1,$F543))</f>
        <v/>
      </c>
      <c r="H543" s="9"/>
      <c r="I543" s="10" t="str">
        <f aca="false">IF($H543="","",IFERROR(INDEX(Categories!$B$5:$B$19,MATCH($H543,Categories!$A$5:$A$19,0)),"UNMAPPED"))</f>
        <v/>
      </c>
      <c r="J543" s="9"/>
      <c r="K543" s="9"/>
      <c r="L543" s="9"/>
      <c r="M543" s="9"/>
      <c r="N543" s="9"/>
    </row>
    <row r="544" customFormat="false" ht="15" hidden="false" customHeight="false" outlineLevel="0" collapsed="false">
      <c r="A544" s="14"/>
      <c r="B544" s="9"/>
      <c r="C544" s="9"/>
      <c r="D544" s="15"/>
      <c r="E544" s="9"/>
      <c r="F544" s="9"/>
      <c r="G544" s="16" t="str">
        <f aca="false">IF($D544="","",$D544*IF($F544="",1,$F544))</f>
        <v/>
      </c>
      <c r="H544" s="9"/>
      <c r="I544" s="10" t="str">
        <f aca="false">IF($H544="","",IFERROR(INDEX(Categories!$B$5:$B$19,MATCH($H544,Categories!$A$5:$A$19,0)),"UNMAPPED"))</f>
        <v/>
      </c>
      <c r="J544" s="9"/>
      <c r="K544" s="9"/>
      <c r="L544" s="9"/>
      <c r="M544" s="9"/>
      <c r="N544" s="9"/>
    </row>
    <row r="545" customFormat="false" ht="15" hidden="false" customHeight="false" outlineLevel="0" collapsed="false">
      <c r="A545" s="14"/>
      <c r="B545" s="9"/>
      <c r="C545" s="9"/>
      <c r="D545" s="15"/>
      <c r="E545" s="9"/>
      <c r="F545" s="9"/>
      <c r="G545" s="16" t="str">
        <f aca="false">IF($D545="","",$D545*IF($F545="",1,$F545))</f>
        <v/>
      </c>
      <c r="H545" s="9"/>
      <c r="I545" s="10" t="str">
        <f aca="false">IF($H545="","",IFERROR(INDEX(Categories!$B$5:$B$19,MATCH($H545,Categories!$A$5:$A$19,0)),"UNMAPPED"))</f>
        <v/>
      </c>
      <c r="J545" s="9"/>
      <c r="K545" s="9"/>
      <c r="L545" s="9"/>
      <c r="M545" s="9"/>
      <c r="N545" s="9"/>
    </row>
    <row r="546" customFormat="false" ht="15" hidden="false" customHeight="false" outlineLevel="0" collapsed="false">
      <c r="A546" s="14"/>
      <c r="B546" s="9"/>
      <c r="C546" s="9"/>
      <c r="D546" s="15"/>
      <c r="E546" s="9"/>
      <c r="F546" s="9"/>
      <c r="G546" s="16" t="str">
        <f aca="false">IF($D546="","",$D546*IF($F546="",1,$F546))</f>
        <v/>
      </c>
      <c r="H546" s="9"/>
      <c r="I546" s="10" t="str">
        <f aca="false">IF($H546="","",IFERROR(INDEX(Categories!$B$5:$B$19,MATCH($H546,Categories!$A$5:$A$19,0)),"UNMAPPED"))</f>
        <v/>
      </c>
      <c r="J546" s="9"/>
      <c r="K546" s="9"/>
      <c r="L546" s="9"/>
      <c r="M546" s="9"/>
      <c r="N546" s="9"/>
    </row>
    <row r="547" customFormat="false" ht="15" hidden="false" customHeight="false" outlineLevel="0" collapsed="false">
      <c r="A547" s="14"/>
      <c r="B547" s="9"/>
      <c r="C547" s="9"/>
      <c r="D547" s="15"/>
      <c r="E547" s="9"/>
      <c r="F547" s="9"/>
      <c r="G547" s="16" t="str">
        <f aca="false">IF($D547="","",$D547*IF($F547="",1,$F547))</f>
        <v/>
      </c>
      <c r="H547" s="9"/>
      <c r="I547" s="10" t="str">
        <f aca="false">IF($H547="","",IFERROR(INDEX(Categories!$B$5:$B$19,MATCH($H547,Categories!$A$5:$A$19,0)),"UNMAPPED"))</f>
        <v/>
      </c>
      <c r="J547" s="9"/>
      <c r="K547" s="9"/>
      <c r="L547" s="9"/>
      <c r="M547" s="9"/>
      <c r="N547" s="9"/>
    </row>
    <row r="548" customFormat="false" ht="15" hidden="false" customHeight="false" outlineLevel="0" collapsed="false">
      <c r="A548" s="14"/>
      <c r="B548" s="9"/>
      <c r="C548" s="9"/>
      <c r="D548" s="15"/>
      <c r="E548" s="9"/>
      <c r="F548" s="9"/>
      <c r="G548" s="16" t="str">
        <f aca="false">IF($D548="","",$D548*IF($F548="",1,$F548))</f>
        <v/>
      </c>
      <c r="H548" s="9"/>
      <c r="I548" s="10" t="str">
        <f aca="false">IF($H548="","",IFERROR(INDEX(Categories!$B$5:$B$19,MATCH($H548,Categories!$A$5:$A$19,0)),"UNMAPPED"))</f>
        <v/>
      </c>
      <c r="J548" s="9"/>
      <c r="K548" s="9"/>
      <c r="L548" s="9"/>
      <c r="M548" s="9"/>
      <c r="N548" s="9"/>
    </row>
    <row r="549" customFormat="false" ht="15" hidden="false" customHeight="false" outlineLevel="0" collapsed="false">
      <c r="A549" s="14"/>
      <c r="B549" s="9"/>
      <c r="C549" s="9"/>
      <c r="D549" s="15"/>
      <c r="E549" s="9"/>
      <c r="F549" s="9"/>
      <c r="G549" s="16" t="str">
        <f aca="false">IF($D549="","",$D549*IF($F549="",1,$F549))</f>
        <v/>
      </c>
      <c r="H549" s="9"/>
      <c r="I549" s="10" t="str">
        <f aca="false">IF($H549="","",IFERROR(INDEX(Categories!$B$5:$B$19,MATCH($H549,Categories!$A$5:$A$19,0)),"UNMAPPED"))</f>
        <v/>
      </c>
      <c r="J549" s="9"/>
      <c r="K549" s="9"/>
      <c r="L549" s="9"/>
      <c r="M549" s="9"/>
      <c r="N549" s="9"/>
    </row>
    <row r="550" customFormat="false" ht="15" hidden="false" customHeight="false" outlineLevel="0" collapsed="false">
      <c r="A550" s="14"/>
      <c r="B550" s="9"/>
      <c r="C550" s="9"/>
      <c r="D550" s="15"/>
      <c r="E550" s="9"/>
      <c r="F550" s="9"/>
      <c r="G550" s="16" t="str">
        <f aca="false">IF($D550="","",$D550*IF($F550="",1,$F550))</f>
        <v/>
      </c>
      <c r="H550" s="9"/>
      <c r="I550" s="10" t="str">
        <f aca="false">IF($H550="","",IFERROR(INDEX(Categories!$B$5:$B$19,MATCH($H550,Categories!$A$5:$A$19,0)),"UNMAPPED"))</f>
        <v/>
      </c>
      <c r="J550" s="9"/>
      <c r="K550" s="9"/>
      <c r="L550" s="9"/>
      <c r="M550" s="9"/>
      <c r="N550" s="9"/>
    </row>
    <row r="551" customFormat="false" ht="15" hidden="false" customHeight="false" outlineLevel="0" collapsed="false">
      <c r="A551" s="14"/>
      <c r="B551" s="9"/>
      <c r="C551" s="9"/>
      <c r="D551" s="15"/>
      <c r="E551" s="9"/>
      <c r="F551" s="9"/>
      <c r="G551" s="16" t="str">
        <f aca="false">IF($D551="","",$D551*IF($F551="",1,$F551))</f>
        <v/>
      </c>
      <c r="H551" s="9"/>
      <c r="I551" s="10" t="str">
        <f aca="false">IF($H551="","",IFERROR(INDEX(Categories!$B$5:$B$19,MATCH($H551,Categories!$A$5:$A$19,0)),"UNMAPPED"))</f>
        <v/>
      </c>
      <c r="J551" s="9"/>
      <c r="K551" s="9"/>
      <c r="L551" s="9"/>
      <c r="M551" s="9"/>
      <c r="N551" s="9"/>
    </row>
    <row r="552" customFormat="false" ht="15" hidden="false" customHeight="false" outlineLevel="0" collapsed="false">
      <c r="A552" s="14"/>
      <c r="B552" s="9"/>
      <c r="C552" s="9"/>
      <c r="D552" s="15"/>
      <c r="E552" s="9"/>
      <c r="F552" s="9"/>
      <c r="G552" s="16" t="str">
        <f aca="false">IF($D552="","",$D552*IF($F552="",1,$F552))</f>
        <v/>
      </c>
      <c r="H552" s="9"/>
      <c r="I552" s="10" t="str">
        <f aca="false">IF($H552="","",IFERROR(INDEX(Categories!$B$5:$B$19,MATCH($H552,Categories!$A$5:$A$19,0)),"UNMAPPED"))</f>
        <v/>
      </c>
      <c r="J552" s="9"/>
      <c r="K552" s="9"/>
      <c r="L552" s="9"/>
      <c r="M552" s="9"/>
      <c r="N552" s="9"/>
    </row>
    <row r="553" customFormat="false" ht="15" hidden="false" customHeight="false" outlineLevel="0" collapsed="false">
      <c r="A553" s="14"/>
      <c r="B553" s="9"/>
      <c r="C553" s="9"/>
      <c r="D553" s="15"/>
      <c r="E553" s="9"/>
      <c r="F553" s="9"/>
      <c r="G553" s="16" t="str">
        <f aca="false">IF($D553="","",$D553*IF($F553="",1,$F553))</f>
        <v/>
      </c>
      <c r="H553" s="9"/>
      <c r="I553" s="10" t="str">
        <f aca="false">IF($H553="","",IFERROR(INDEX(Categories!$B$5:$B$19,MATCH($H553,Categories!$A$5:$A$19,0)),"UNMAPPED"))</f>
        <v/>
      </c>
      <c r="J553" s="9"/>
      <c r="K553" s="9"/>
      <c r="L553" s="9"/>
      <c r="M553" s="9"/>
      <c r="N553" s="9"/>
    </row>
    <row r="554" customFormat="false" ht="15" hidden="false" customHeight="false" outlineLevel="0" collapsed="false">
      <c r="A554" s="14"/>
      <c r="B554" s="9"/>
      <c r="C554" s="9"/>
      <c r="D554" s="15"/>
      <c r="E554" s="9"/>
      <c r="F554" s="9"/>
      <c r="G554" s="16" t="str">
        <f aca="false">IF($D554="","",$D554*IF($F554="",1,$F554))</f>
        <v/>
      </c>
      <c r="H554" s="9"/>
      <c r="I554" s="10" t="str">
        <f aca="false">IF($H554="","",IFERROR(INDEX(Categories!$B$5:$B$19,MATCH($H554,Categories!$A$5:$A$19,0)),"UNMAPPED"))</f>
        <v/>
      </c>
      <c r="J554" s="9"/>
      <c r="K554" s="9"/>
      <c r="L554" s="9"/>
      <c r="M554" s="9"/>
      <c r="N554" s="9"/>
    </row>
    <row r="555" customFormat="false" ht="15" hidden="false" customHeight="false" outlineLevel="0" collapsed="false">
      <c r="A555" s="14"/>
      <c r="B555" s="9"/>
      <c r="C555" s="9"/>
      <c r="D555" s="15"/>
      <c r="E555" s="9"/>
      <c r="F555" s="9"/>
      <c r="G555" s="16" t="str">
        <f aca="false">IF($D555="","",$D555*IF($F555="",1,$F555))</f>
        <v/>
      </c>
      <c r="H555" s="9"/>
      <c r="I555" s="10" t="str">
        <f aca="false">IF($H555="","",IFERROR(INDEX(Categories!$B$5:$B$19,MATCH($H555,Categories!$A$5:$A$19,0)),"UNMAPPED"))</f>
        <v/>
      </c>
      <c r="J555" s="9"/>
      <c r="K555" s="9"/>
      <c r="L555" s="9"/>
      <c r="M555" s="9"/>
      <c r="N555" s="9"/>
    </row>
    <row r="556" customFormat="false" ht="15" hidden="false" customHeight="false" outlineLevel="0" collapsed="false">
      <c r="A556" s="14"/>
      <c r="B556" s="9"/>
      <c r="C556" s="9"/>
      <c r="D556" s="15"/>
      <c r="E556" s="9"/>
      <c r="F556" s="9"/>
      <c r="G556" s="16" t="str">
        <f aca="false">IF($D556="","",$D556*IF($F556="",1,$F556))</f>
        <v/>
      </c>
      <c r="H556" s="9"/>
      <c r="I556" s="10" t="str">
        <f aca="false">IF($H556="","",IFERROR(INDEX(Categories!$B$5:$B$19,MATCH($H556,Categories!$A$5:$A$19,0)),"UNMAPPED"))</f>
        <v/>
      </c>
      <c r="J556" s="9"/>
      <c r="K556" s="9"/>
      <c r="L556" s="9"/>
      <c r="M556" s="9"/>
      <c r="N556" s="9"/>
    </row>
    <row r="557" customFormat="false" ht="15" hidden="false" customHeight="false" outlineLevel="0" collapsed="false">
      <c r="A557" s="14"/>
      <c r="B557" s="9"/>
      <c r="C557" s="9"/>
      <c r="D557" s="15"/>
      <c r="E557" s="9"/>
      <c r="F557" s="9"/>
      <c r="G557" s="16" t="str">
        <f aca="false">IF($D557="","",$D557*IF($F557="",1,$F557))</f>
        <v/>
      </c>
      <c r="H557" s="9"/>
      <c r="I557" s="10" t="str">
        <f aca="false">IF($H557="","",IFERROR(INDEX(Categories!$B$5:$B$19,MATCH($H557,Categories!$A$5:$A$19,0)),"UNMAPPED"))</f>
        <v/>
      </c>
      <c r="J557" s="9"/>
      <c r="K557" s="9"/>
      <c r="L557" s="9"/>
      <c r="M557" s="9"/>
      <c r="N557" s="9"/>
    </row>
    <row r="558" customFormat="false" ht="15" hidden="false" customHeight="false" outlineLevel="0" collapsed="false">
      <c r="A558" s="14"/>
      <c r="B558" s="9"/>
      <c r="C558" s="9"/>
      <c r="D558" s="15"/>
      <c r="E558" s="9"/>
      <c r="F558" s="9"/>
      <c r="G558" s="16" t="str">
        <f aca="false">IF($D558="","",$D558*IF($F558="",1,$F558))</f>
        <v/>
      </c>
      <c r="H558" s="9"/>
      <c r="I558" s="10" t="str">
        <f aca="false">IF($H558="","",IFERROR(INDEX(Categories!$B$5:$B$19,MATCH($H558,Categories!$A$5:$A$19,0)),"UNMAPPED"))</f>
        <v/>
      </c>
      <c r="J558" s="9"/>
      <c r="K558" s="9"/>
      <c r="L558" s="9"/>
      <c r="M558" s="9"/>
      <c r="N558" s="9"/>
    </row>
    <row r="559" customFormat="false" ht="15" hidden="false" customHeight="false" outlineLevel="0" collapsed="false">
      <c r="A559" s="14"/>
      <c r="B559" s="9"/>
      <c r="C559" s="9"/>
      <c r="D559" s="15"/>
      <c r="E559" s="9"/>
      <c r="F559" s="9"/>
      <c r="G559" s="16" t="str">
        <f aca="false">IF($D559="","",$D559*IF($F559="",1,$F559))</f>
        <v/>
      </c>
      <c r="H559" s="9"/>
      <c r="I559" s="10" t="str">
        <f aca="false">IF($H559="","",IFERROR(INDEX(Categories!$B$5:$B$19,MATCH($H559,Categories!$A$5:$A$19,0)),"UNMAPPED"))</f>
        <v/>
      </c>
      <c r="J559" s="9"/>
      <c r="K559" s="9"/>
      <c r="L559" s="9"/>
      <c r="M559" s="9"/>
      <c r="N559" s="9"/>
    </row>
    <row r="560" customFormat="false" ht="15" hidden="false" customHeight="false" outlineLevel="0" collapsed="false">
      <c r="A560" s="14"/>
      <c r="B560" s="9"/>
      <c r="C560" s="9"/>
      <c r="D560" s="15"/>
      <c r="E560" s="9"/>
      <c r="F560" s="9"/>
      <c r="G560" s="16" t="str">
        <f aca="false">IF($D560="","",$D560*IF($F560="",1,$F560))</f>
        <v/>
      </c>
      <c r="H560" s="9"/>
      <c r="I560" s="10" t="str">
        <f aca="false">IF($H560="","",IFERROR(INDEX(Categories!$B$5:$B$19,MATCH($H560,Categories!$A$5:$A$19,0)),"UNMAPPED"))</f>
        <v/>
      </c>
      <c r="J560" s="9"/>
      <c r="K560" s="9"/>
      <c r="L560" s="9"/>
      <c r="M560" s="9"/>
      <c r="N560" s="9"/>
    </row>
    <row r="561" customFormat="false" ht="15" hidden="false" customHeight="false" outlineLevel="0" collapsed="false">
      <c r="A561" s="14"/>
      <c r="B561" s="9"/>
      <c r="C561" s="9"/>
      <c r="D561" s="15"/>
      <c r="E561" s="9"/>
      <c r="F561" s="9"/>
      <c r="G561" s="16" t="str">
        <f aca="false">IF($D561="","",$D561*IF($F561="",1,$F561))</f>
        <v/>
      </c>
      <c r="H561" s="9"/>
      <c r="I561" s="10" t="str">
        <f aca="false">IF($H561="","",IFERROR(INDEX(Categories!$B$5:$B$19,MATCH($H561,Categories!$A$5:$A$19,0)),"UNMAPPED"))</f>
        <v/>
      </c>
      <c r="J561" s="9"/>
      <c r="K561" s="9"/>
      <c r="L561" s="9"/>
      <c r="M561" s="9"/>
      <c r="N561" s="9"/>
    </row>
    <row r="562" customFormat="false" ht="15" hidden="false" customHeight="false" outlineLevel="0" collapsed="false">
      <c r="A562" s="14"/>
      <c r="B562" s="9"/>
      <c r="C562" s="9"/>
      <c r="D562" s="15"/>
      <c r="E562" s="9"/>
      <c r="F562" s="9"/>
      <c r="G562" s="16" t="str">
        <f aca="false">IF($D562="","",$D562*IF($F562="",1,$F562))</f>
        <v/>
      </c>
      <c r="H562" s="9"/>
      <c r="I562" s="10" t="str">
        <f aca="false">IF($H562="","",IFERROR(INDEX(Categories!$B$5:$B$19,MATCH($H562,Categories!$A$5:$A$19,0)),"UNMAPPED"))</f>
        <v/>
      </c>
      <c r="J562" s="9"/>
      <c r="K562" s="9"/>
      <c r="L562" s="9"/>
      <c r="M562" s="9"/>
      <c r="N562" s="9"/>
    </row>
    <row r="563" customFormat="false" ht="15" hidden="false" customHeight="false" outlineLevel="0" collapsed="false">
      <c r="A563" s="14"/>
      <c r="B563" s="9"/>
      <c r="C563" s="9"/>
      <c r="D563" s="15"/>
      <c r="E563" s="9"/>
      <c r="F563" s="9"/>
      <c r="G563" s="16" t="str">
        <f aca="false">IF($D563="","",$D563*IF($F563="",1,$F563))</f>
        <v/>
      </c>
      <c r="H563" s="9"/>
      <c r="I563" s="10" t="str">
        <f aca="false">IF($H563="","",IFERROR(INDEX(Categories!$B$5:$B$19,MATCH($H563,Categories!$A$5:$A$19,0)),"UNMAPPED"))</f>
        <v/>
      </c>
      <c r="J563" s="9"/>
      <c r="K563" s="9"/>
      <c r="L563" s="9"/>
      <c r="M563" s="9"/>
      <c r="N563" s="9"/>
    </row>
    <row r="564" customFormat="false" ht="15" hidden="false" customHeight="false" outlineLevel="0" collapsed="false">
      <c r="A564" s="14"/>
      <c r="B564" s="9"/>
      <c r="C564" s="9"/>
      <c r="D564" s="15"/>
      <c r="E564" s="9"/>
      <c r="F564" s="9"/>
      <c r="G564" s="16" t="str">
        <f aca="false">IF($D564="","",$D564*IF($F564="",1,$F564))</f>
        <v/>
      </c>
      <c r="H564" s="9"/>
      <c r="I564" s="10" t="str">
        <f aca="false">IF($H564="","",IFERROR(INDEX(Categories!$B$5:$B$19,MATCH($H564,Categories!$A$5:$A$19,0)),"UNMAPPED"))</f>
        <v/>
      </c>
      <c r="J564" s="9"/>
      <c r="K564" s="9"/>
      <c r="L564" s="9"/>
      <c r="M564" s="9"/>
      <c r="N564" s="9"/>
    </row>
    <row r="565" customFormat="false" ht="15" hidden="false" customHeight="false" outlineLevel="0" collapsed="false">
      <c r="A565" s="14"/>
      <c r="B565" s="9"/>
      <c r="C565" s="9"/>
      <c r="D565" s="15"/>
      <c r="E565" s="9"/>
      <c r="F565" s="9"/>
      <c r="G565" s="16" t="str">
        <f aca="false">IF($D565="","",$D565*IF($F565="",1,$F565))</f>
        <v/>
      </c>
      <c r="H565" s="9"/>
      <c r="I565" s="10" t="str">
        <f aca="false">IF($H565="","",IFERROR(INDEX(Categories!$B$5:$B$19,MATCH($H565,Categories!$A$5:$A$19,0)),"UNMAPPED"))</f>
        <v/>
      </c>
      <c r="J565" s="9"/>
      <c r="K565" s="9"/>
      <c r="L565" s="9"/>
      <c r="M565" s="9"/>
      <c r="N565" s="9"/>
    </row>
    <row r="566" customFormat="false" ht="15" hidden="false" customHeight="false" outlineLevel="0" collapsed="false">
      <c r="A566" s="14"/>
      <c r="B566" s="9"/>
      <c r="C566" s="9"/>
      <c r="D566" s="15"/>
      <c r="E566" s="9"/>
      <c r="F566" s="9"/>
      <c r="G566" s="16" t="str">
        <f aca="false">IF($D566="","",$D566*IF($F566="",1,$F566))</f>
        <v/>
      </c>
      <c r="H566" s="9"/>
      <c r="I566" s="10" t="str">
        <f aca="false">IF($H566="","",IFERROR(INDEX(Categories!$B$5:$B$19,MATCH($H566,Categories!$A$5:$A$19,0)),"UNMAPPED"))</f>
        <v/>
      </c>
      <c r="J566" s="9"/>
      <c r="K566" s="9"/>
      <c r="L566" s="9"/>
      <c r="M566" s="9"/>
      <c r="N566" s="9"/>
    </row>
    <row r="567" customFormat="false" ht="15" hidden="false" customHeight="false" outlineLevel="0" collapsed="false">
      <c r="A567" s="14"/>
      <c r="B567" s="9"/>
      <c r="C567" s="9"/>
      <c r="D567" s="15"/>
      <c r="E567" s="9"/>
      <c r="F567" s="9"/>
      <c r="G567" s="16" t="str">
        <f aca="false">IF($D567="","",$D567*IF($F567="",1,$F567))</f>
        <v/>
      </c>
      <c r="H567" s="9"/>
      <c r="I567" s="10" t="str">
        <f aca="false">IF($H567="","",IFERROR(INDEX(Categories!$B$5:$B$19,MATCH($H567,Categories!$A$5:$A$19,0)),"UNMAPPED"))</f>
        <v/>
      </c>
      <c r="J567" s="9"/>
      <c r="K567" s="9"/>
      <c r="L567" s="9"/>
      <c r="M567" s="9"/>
      <c r="N567" s="9"/>
    </row>
    <row r="568" customFormat="false" ht="15" hidden="false" customHeight="false" outlineLevel="0" collapsed="false">
      <c r="A568" s="14"/>
      <c r="B568" s="9"/>
      <c r="C568" s="9"/>
      <c r="D568" s="15"/>
      <c r="E568" s="9"/>
      <c r="F568" s="9"/>
      <c r="G568" s="16" t="str">
        <f aca="false">IF($D568="","",$D568*IF($F568="",1,$F568))</f>
        <v/>
      </c>
      <c r="H568" s="9"/>
      <c r="I568" s="10" t="str">
        <f aca="false">IF($H568="","",IFERROR(INDEX(Categories!$B$5:$B$19,MATCH($H568,Categories!$A$5:$A$19,0)),"UNMAPPED"))</f>
        <v/>
      </c>
      <c r="J568" s="9"/>
      <c r="K568" s="9"/>
      <c r="L568" s="9"/>
      <c r="M568" s="9"/>
      <c r="N568" s="9"/>
    </row>
    <row r="569" customFormat="false" ht="15" hidden="false" customHeight="false" outlineLevel="0" collapsed="false">
      <c r="A569" s="14"/>
      <c r="B569" s="9"/>
      <c r="C569" s="9"/>
      <c r="D569" s="15"/>
      <c r="E569" s="9"/>
      <c r="F569" s="9"/>
      <c r="G569" s="16" t="str">
        <f aca="false">IF($D569="","",$D569*IF($F569="",1,$F569))</f>
        <v/>
      </c>
      <c r="H569" s="9"/>
      <c r="I569" s="10" t="str">
        <f aca="false">IF($H569="","",IFERROR(INDEX(Categories!$B$5:$B$19,MATCH($H569,Categories!$A$5:$A$19,0)),"UNMAPPED"))</f>
        <v/>
      </c>
      <c r="J569" s="9"/>
      <c r="K569" s="9"/>
      <c r="L569" s="9"/>
      <c r="M569" s="9"/>
      <c r="N569" s="9"/>
    </row>
    <row r="570" customFormat="false" ht="15" hidden="false" customHeight="false" outlineLevel="0" collapsed="false">
      <c r="A570" s="14"/>
      <c r="B570" s="9"/>
      <c r="C570" s="9"/>
      <c r="D570" s="15"/>
      <c r="E570" s="9"/>
      <c r="F570" s="9"/>
      <c r="G570" s="16" t="str">
        <f aca="false">IF($D570="","",$D570*IF($F570="",1,$F570))</f>
        <v/>
      </c>
      <c r="H570" s="9"/>
      <c r="I570" s="10" t="str">
        <f aca="false">IF($H570="","",IFERROR(INDEX(Categories!$B$5:$B$19,MATCH($H570,Categories!$A$5:$A$19,0)),"UNMAPPED"))</f>
        <v/>
      </c>
      <c r="J570" s="9"/>
      <c r="K570" s="9"/>
      <c r="L570" s="9"/>
      <c r="M570" s="9"/>
      <c r="N570" s="9"/>
    </row>
    <row r="571" customFormat="false" ht="15" hidden="false" customHeight="false" outlineLevel="0" collapsed="false">
      <c r="A571" s="14"/>
      <c r="B571" s="9"/>
      <c r="C571" s="9"/>
      <c r="D571" s="15"/>
      <c r="E571" s="9"/>
      <c r="F571" s="9"/>
      <c r="G571" s="16" t="str">
        <f aca="false">IF($D571="","",$D571*IF($F571="",1,$F571))</f>
        <v/>
      </c>
      <c r="H571" s="9"/>
      <c r="I571" s="10" t="str">
        <f aca="false">IF($H571="","",IFERROR(INDEX(Categories!$B$5:$B$19,MATCH($H571,Categories!$A$5:$A$19,0)),"UNMAPPED"))</f>
        <v/>
      </c>
      <c r="J571" s="9"/>
      <c r="K571" s="9"/>
      <c r="L571" s="9"/>
      <c r="M571" s="9"/>
      <c r="N571" s="9"/>
    </row>
    <row r="572" customFormat="false" ht="15" hidden="false" customHeight="false" outlineLevel="0" collapsed="false">
      <c r="A572" s="14"/>
      <c r="B572" s="9"/>
      <c r="C572" s="9"/>
      <c r="D572" s="15"/>
      <c r="E572" s="9"/>
      <c r="F572" s="9"/>
      <c r="G572" s="16" t="str">
        <f aca="false">IF($D572="","",$D572*IF($F572="",1,$F572))</f>
        <v/>
      </c>
      <c r="H572" s="9"/>
      <c r="I572" s="10" t="str">
        <f aca="false">IF($H572="","",IFERROR(INDEX(Categories!$B$5:$B$19,MATCH($H572,Categories!$A$5:$A$19,0)),"UNMAPPED"))</f>
        <v/>
      </c>
      <c r="J572" s="9"/>
      <c r="K572" s="9"/>
      <c r="L572" s="9"/>
      <c r="M572" s="9"/>
      <c r="N572" s="9"/>
    </row>
    <row r="573" customFormat="false" ht="15" hidden="false" customHeight="false" outlineLevel="0" collapsed="false">
      <c r="A573" s="14"/>
      <c r="B573" s="9"/>
      <c r="C573" s="9"/>
      <c r="D573" s="15"/>
      <c r="E573" s="9"/>
      <c r="F573" s="9"/>
      <c r="G573" s="16" t="str">
        <f aca="false">IF($D573="","",$D573*IF($F573="",1,$F573))</f>
        <v/>
      </c>
      <c r="H573" s="9"/>
      <c r="I573" s="10" t="str">
        <f aca="false">IF($H573="","",IFERROR(INDEX(Categories!$B$5:$B$19,MATCH($H573,Categories!$A$5:$A$19,0)),"UNMAPPED"))</f>
        <v/>
      </c>
      <c r="J573" s="9"/>
      <c r="K573" s="9"/>
      <c r="L573" s="9"/>
      <c r="M573" s="9"/>
      <c r="N573" s="9"/>
    </row>
    <row r="574" customFormat="false" ht="15" hidden="false" customHeight="false" outlineLevel="0" collapsed="false">
      <c r="A574" s="14"/>
      <c r="B574" s="9"/>
      <c r="C574" s="9"/>
      <c r="D574" s="15"/>
      <c r="E574" s="9"/>
      <c r="F574" s="9"/>
      <c r="G574" s="16" t="str">
        <f aca="false">IF($D574="","",$D574*IF($F574="",1,$F574))</f>
        <v/>
      </c>
      <c r="H574" s="9"/>
      <c r="I574" s="10" t="str">
        <f aca="false">IF($H574="","",IFERROR(INDEX(Categories!$B$5:$B$19,MATCH($H574,Categories!$A$5:$A$19,0)),"UNMAPPED"))</f>
        <v/>
      </c>
      <c r="J574" s="9"/>
      <c r="K574" s="9"/>
      <c r="L574" s="9"/>
      <c r="M574" s="9"/>
      <c r="N574" s="9"/>
    </row>
    <row r="575" customFormat="false" ht="15" hidden="false" customHeight="false" outlineLevel="0" collapsed="false">
      <c r="A575" s="14"/>
      <c r="B575" s="9"/>
      <c r="C575" s="9"/>
      <c r="D575" s="15"/>
      <c r="E575" s="9"/>
      <c r="F575" s="9"/>
      <c r="G575" s="16" t="str">
        <f aca="false">IF($D575="","",$D575*IF($F575="",1,$F575))</f>
        <v/>
      </c>
      <c r="H575" s="9"/>
      <c r="I575" s="10" t="str">
        <f aca="false">IF($H575="","",IFERROR(INDEX(Categories!$B$5:$B$19,MATCH($H575,Categories!$A$5:$A$19,0)),"UNMAPPED"))</f>
        <v/>
      </c>
      <c r="J575" s="9"/>
      <c r="K575" s="9"/>
      <c r="L575" s="9"/>
      <c r="M575" s="9"/>
      <c r="N575" s="9"/>
    </row>
    <row r="576" customFormat="false" ht="15" hidden="false" customHeight="false" outlineLevel="0" collapsed="false">
      <c r="A576" s="14"/>
      <c r="B576" s="9"/>
      <c r="C576" s="9"/>
      <c r="D576" s="15"/>
      <c r="E576" s="9"/>
      <c r="F576" s="9"/>
      <c r="G576" s="16" t="str">
        <f aca="false">IF($D576="","",$D576*IF($F576="",1,$F576))</f>
        <v/>
      </c>
      <c r="H576" s="9"/>
      <c r="I576" s="10" t="str">
        <f aca="false">IF($H576="","",IFERROR(INDEX(Categories!$B$5:$B$19,MATCH($H576,Categories!$A$5:$A$19,0)),"UNMAPPED"))</f>
        <v/>
      </c>
      <c r="J576" s="9"/>
      <c r="K576" s="9"/>
      <c r="L576" s="9"/>
      <c r="M576" s="9"/>
      <c r="N576" s="9"/>
    </row>
    <row r="577" customFormat="false" ht="15" hidden="false" customHeight="false" outlineLevel="0" collapsed="false">
      <c r="A577" s="14"/>
      <c r="B577" s="9"/>
      <c r="C577" s="9"/>
      <c r="D577" s="15"/>
      <c r="E577" s="9"/>
      <c r="F577" s="9"/>
      <c r="G577" s="16" t="str">
        <f aca="false">IF($D577="","",$D577*IF($F577="",1,$F577))</f>
        <v/>
      </c>
      <c r="H577" s="9"/>
      <c r="I577" s="10" t="str">
        <f aca="false">IF($H577="","",IFERROR(INDEX(Categories!$B$5:$B$19,MATCH($H577,Categories!$A$5:$A$19,0)),"UNMAPPED"))</f>
        <v/>
      </c>
      <c r="J577" s="9"/>
      <c r="K577" s="9"/>
      <c r="L577" s="9"/>
      <c r="M577" s="9"/>
      <c r="N577" s="9"/>
    </row>
    <row r="578" customFormat="false" ht="15" hidden="false" customHeight="false" outlineLevel="0" collapsed="false">
      <c r="A578" s="14"/>
      <c r="B578" s="9"/>
      <c r="C578" s="9"/>
      <c r="D578" s="15"/>
      <c r="E578" s="9"/>
      <c r="F578" s="9"/>
      <c r="G578" s="16" t="str">
        <f aca="false">IF($D578="","",$D578*IF($F578="",1,$F578))</f>
        <v/>
      </c>
      <c r="H578" s="9"/>
      <c r="I578" s="10" t="str">
        <f aca="false">IF($H578="","",IFERROR(INDEX(Categories!$B$5:$B$19,MATCH($H578,Categories!$A$5:$A$19,0)),"UNMAPPED"))</f>
        <v/>
      </c>
      <c r="J578" s="9"/>
      <c r="K578" s="9"/>
      <c r="L578" s="9"/>
      <c r="M578" s="9"/>
      <c r="N578" s="9"/>
    </row>
    <row r="579" customFormat="false" ht="15" hidden="false" customHeight="false" outlineLevel="0" collapsed="false">
      <c r="A579" s="14"/>
      <c r="B579" s="9"/>
      <c r="C579" s="9"/>
      <c r="D579" s="15"/>
      <c r="E579" s="9"/>
      <c r="F579" s="9"/>
      <c r="G579" s="16" t="str">
        <f aca="false">IF($D579="","",$D579*IF($F579="",1,$F579))</f>
        <v/>
      </c>
      <c r="H579" s="9"/>
      <c r="I579" s="10" t="str">
        <f aca="false">IF($H579="","",IFERROR(INDEX(Categories!$B$5:$B$19,MATCH($H579,Categories!$A$5:$A$19,0)),"UNMAPPED"))</f>
        <v/>
      </c>
      <c r="J579" s="9"/>
      <c r="K579" s="9"/>
      <c r="L579" s="9"/>
      <c r="M579" s="9"/>
      <c r="N579" s="9"/>
    </row>
    <row r="580" customFormat="false" ht="15" hidden="false" customHeight="false" outlineLevel="0" collapsed="false">
      <c r="A580" s="14"/>
      <c r="B580" s="9"/>
      <c r="C580" s="9"/>
      <c r="D580" s="15"/>
      <c r="E580" s="9"/>
      <c r="F580" s="9"/>
      <c r="G580" s="16" t="str">
        <f aca="false">IF($D580="","",$D580*IF($F580="",1,$F580))</f>
        <v/>
      </c>
      <c r="H580" s="9"/>
      <c r="I580" s="10" t="str">
        <f aca="false">IF($H580="","",IFERROR(INDEX(Categories!$B$5:$B$19,MATCH($H580,Categories!$A$5:$A$19,0)),"UNMAPPED"))</f>
        <v/>
      </c>
      <c r="J580" s="9"/>
      <c r="K580" s="9"/>
      <c r="L580" s="9"/>
      <c r="M580" s="9"/>
      <c r="N580" s="9"/>
    </row>
    <row r="581" customFormat="false" ht="15" hidden="false" customHeight="false" outlineLevel="0" collapsed="false">
      <c r="A581" s="14"/>
      <c r="B581" s="9"/>
      <c r="C581" s="9"/>
      <c r="D581" s="15"/>
      <c r="E581" s="9"/>
      <c r="F581" s="9"/>
      <c r="G581" s="16" t="str">
        <f aca="false">IF($D581="","",$D581*IF($F581="",1,$F581))</f>
        <v/>
      </c>
      <c r="H581" s="9"/>
      <c r="I581" s="10" t="str">
        <f aca="false">IF($H581="","",IFERROR(INDEX(Categories!$B$5:$B$19,MATCH($H581,Categories!$A$5:$A$19,0)),"UNMAPPED"))</f>
        <v/>
      </c>
      <c r="J581" s="9"/>
      <c r="K581" s="9"/>
      <c r="L581" s="9"/>
      <c r="M581" s="9"/>
      <c r="N581" s="9"/>
    </row>
    <row r="582" customFormat="false" ht="15" hidden="false" customHeight="false" outlineLevel="0" collapsed="false">
      <c r="A582" s="14"/>
      <c r="B582" s="9"/>
      <c r="C582" s="9"/>
      <c r="D582" s="15"/>
      <c r="E582" s="9"/>
      <c r="F582" s="9"/>
      <c r="G582" s="16" t="str">
        <f aca="false">IF($D582="","",$D582*IF($F582="",1,$F582))</f>
        <v/>
      </c>
      <c r="H582" s="9"/>
      <c r="I582" s="10" t="str">
        <f aca="false">IF($H582="","",IFERROR(INDEX(Categories!$B$5:$B$19,MATCH($H582,Categories!$A$5:$A$19,0)),"UNMAPPED"))</f>
        <v/>
      </c>
      <c r="J582" s="9"/>
      <c r="K582" s="9"/>
      <c r="L582" s="9"/>
      <c r="M582" s="9"/>
      <c r="N582" s="9"/>
    </row>
    <row r="583" customFormat="false" ht="15" hidden="false" customHeight="false" outlineLevel="0" collapsed="false">
      <c r="A583" s="14"/>
      <c r="B583" s="9"/>
      <c r="C583" s="9"/>
      <c r="D583" s="15"/>
      <c r="E583" s="9"/>
      <c r="F583" s="9"/>
      <c r="G583" s="16" t="str">
        <f aca="false">IF($D583="","",$D583*IF($F583="",1,$F583))</f>
        <v/>
      </c>
      <c r="H583" s="9"/>
      <c r="I583" s="10" t="str">
        <f aca="false">IF($H583="","",IFERROR(INDEX(Categories!$B$5:$B$19,MATCH($H583,Categories!$A$5:$A$19,0)),"UNMAPPED"))</f>
        <v/>
      </c>
      <c r="J583" s="9"/>
      <c r="K583" s="9"/>
      <c r="L583" s="9"/>
      <c r="M583" s="9"/>
      <c r="N583" s="9"/>
    </row>
    <row r="584" customFormat="false" ht="15" hidden="false" customHeight="false" outlineLevel="0" collapsed="false">
      <c r="A584" s="14"/>
      <c r="B584" s="9"/>
      <c r="C584" s="9"/>
      <c r="D584" s="15"/>
      <c r="E584" s="9"/>
      <c r="F584" s="9"/>
      <c r="G584" s="16" t="str">
        <f aca="false">IF($D584="","",$D584*IF($F584="",1,$F584))</f>
        <v/>
      </c>
      <c r="H584" s="9"/>
      <c r="I584" s="10" t="str">
        <f aca="false">IF($H584="","",IFERROR(INDEX(Categories!$B$5:$B$19,MATCH($H584,Categories!$A$5:$A$19,0)),"UNMAPPED"))</f>
        <v/>
      </c>
      <c r="J584" s="9"/>
      <c r="K584" s="9"/>
      <c r="L584" s="9"/>
      <c r="M584" s="9"/>
      <c r="N584" s="9"/>
    </row>
    <row r="585" customFormat="false" ht="15" hidden="false" customHeight="false" outlineLevel="0" collapsed="false">
      <c r="A585" s="14"/>
      <c r="B585" s="9"/>
      <c r="C585" s="9"/>
      <c r="D585" s="15"/>
      <c r="E585" s="9"/>
      <c r="F585" s="9"/>
      <c r="G585" s="16" t="str">
        <f aca="false">IF($D585="","",$D585*IF($F585="",1,$F585))</f>
        <v/>
      </c>
      <c r="H585" s="9"/>
      <c r="I585" s="10" t="str">
        <f aca="false">IF($H585="","",IFERROR(INDEX(Categories!$B$5:$B$19,MATCH($H585,Categories!$A$5:$A$19,0)),"UNMAPPED"))</f>
        <v/>
      </c>
      <c r="J585" s="9"/>
      <c r="K585" s="9"/>
      <c r="L585" s="9"/>
      <c r="M585" s="9"/>
      <c r="N585" s="9"/>
    </row>
    <row r="586" customFormat="false" ht="15" hidden="false" customHeight="false" outlineLevel="0" collapsed="false">
      <c r="A586" s="14"/>
      <c r="B586" s="9"/>
      <c r="C586" s="9"/>
      <c r="D586" s="15"/>
      <c r="E586" s="9"/>
      <c r="F586" s="9"/>
      <c r="G586" s="16" t="str">
        <f aca="false">IF($D586="","",$D586*IF($F586="",1,$F586))</f>
        <v/>
      </c>
      <c r="H586" s="9"/>
      <c r="I586" s="10" t="str">
        <f aca="false">IF($H586="","",IFERROR(INDEX(Categories!$B$5:$B$19,MATCH($H586,Categories!$A$5:$A$19,0)),"UNMAPPED"))</f>
        <v/>
      </c>
      <c r="J586" s="9"/>
      <c r="K586" s="9"/>
      <c r="L586" s="9"/>
      <c r="M586" s="9"/>
      <c r="N586" s="9"/>
    </row>
    <row r="587" customFormat="false" ht="15" hidden="false" customHeight="false" outlineLevel="0" collapsed="false">
      <c r="A587" s="14"/>
      <c r="B587" s="9"/>
      <c r="C587" s="9"/>
      <c r="D587" s="15"/>
      <c r="E587" s="9"/>
      <c r="F587" s="9"/>
      <c r="G587" s="16" t="str">
        <f aca="false">IF($D587="","",$D587*IF($F587="",1,$F587))</f>
        <v/>
      </c>
      <c r="H587" s="9"/>
      <c r="I587" s="10" t="str">
        <f aca="false">IF($H587="","",IFERROR(INDEX(Categories!$B$5:$B$19,MATCH($H587,Categories!$A$5:$A$19,0)),"UNMAPPED"))</f>
        <v/>
      </c>
      <c r="J587" s="9"/>
      <c r="K587" s="9"/>
      <c r="L587" s="9"/>
      <c r="M587" s="9"/>
      <c r="N587" s="9"/>
    </row>
    <row r="588" customFormat="false" ht="15" hidden="false" customHeight="false" outlineLevel="0" collapsed="false">
      <c r="A588" s="14"/>
      <c r="B588" s="9"/>
      <c r="C588" s="9"/>
      <c r="D588" s="15"/>
      <c r="E588" s="9"/>
      <c r="F588" s="9"/>
      <c r="G588" s="16" t="str">
        <f aca="false">IF($D588="","",$D588*IF($F588="",1,$F588))</f>
        <v/>
      </c>
      <c r="H588" s="9"/>
      <c r="I588" s="10" t="str">
        <f aca="false">IF($H588="","",IFERROR(INDEX(Categories!$B$5:$B$19,MATCH($H588,Categories!$A$5:$A$19,0)),"UNMAPPED"))</f>
        <v/>
      </c>
      <c r="J588" s="9"/>
      <c r="K588" s="9"/>
      <c r="L588" s="9"/>
      <c r="M588" s="9"/>
      <c r="N588" s="9"/>
    </row>
    <row r="589" customFormat="false" ht="15" hidden="false" customHeight="false" outlineLevel="0" collapsed="false">
      <c r="A589" s="14"/>
      <c r="B589" s="9"/>
      <c r="C589" s="9"/>
      <c r="D589" s="15"/>
      <c r="E589" s="9"/>
      <c r="F589" s="9"/>
      <c r="G589" s="16" t="str">
        <f aca="false">IF($D589="","",$D589*IF($F589="",1,$F589))</f>
        <v/>
      </c>
      <c r="H589" s="9"/>
      <c r="I589" s="10" t="str">
        <f aca="false">IF($H589="","",IFERROR(INDEX(Categories!$B$5:$B$19,MATCH($H589,Categories!$A$5:$A$19,0)),"UNMAPPED"))</f>
        <v/>
      </c>
      <c r="J589" s="9"/>
      <c r="K589" s="9"/>
      <c r="L589" s="9"/>
      <c r="M589" s="9"/>
      <c r="N589" s="9"/>
    </row>
    <row r="590" customFormat="false" ht="15" hidden="false" customHeight="false" outlineLevel="0" collapsed="false">
      <c r="A590" s="14"/>
      <c r="B590" s="9"/>
      <c r="C590" s="9"/>
      <c r="D590" s="15"/>
      <c r="E590" s="9"/>
      <c r="F590" s="9"/>
      <c r="G590" s="16" t="str">
        <f aca="false">IF($D590="","",$D590*IF($F590="",1,$F590))</f>
        <v/>
      </c>
      <c r="H590" s="9"/>
      <c r="I590" s="10" t="str">
        <f aca="false">IF($H590="","",IFERROR(INDEX(Categories!$B$5:$B$19,MATCH($H590,Categories!$A$5:$A$19,0)),"UNMAPPED"))</f>
        <v/>
      </c>
      <c r="J590" s="9"/>
      <c r="K590" s="9"/>
      <c r="L590" s="9"/>
      <c r="M590" s="9"/>
      <c r="N590" s="9"/>
    </row>
    <row r="591" customFormat="false" ht="15" hidden="false" customHeight="false" outlineLevel="0" collapsed="false">
      <c r="A591" s="14"/>
      <c r="B591" s="9"/>
      <c r="C591" s="9"/>
      <c r="D591" s="15"/>
      <c r="E591" s="9"/>
      <c r="F591" s="9"/>
      <c r="G591" s="16" t="str">
        <f aca="false">IF($D591="","",$D591*IF($F591="",1,$F591))</f>
        <v/>
      </c>
      <c r="H591" s="9"/>
      <c r="I591" s="10" t="str">
        <f aca="false">IF($H591="","",IFERROR(INDEX(Categories!$B$5:$B$19,MATCH($H591,Categories!$A$5:$A$19,0)),"UNMAPPED"))</f>
        <v/>
      </c>
      <c r="J591" s="9"/>
      <c r="K591" s="9"/>
      <c r="L591" s="9"/>
      <c r="M591" s="9"/>
      <c r="N591" s="9"/>
    </row>
    <row r="592" customFormat="false" ht="15" hidden="false" customHeight="false" outlineLevel="0" collapsed="false">
      <c r="A592" s="14"/>
      <c r="B592" s="9"/>
      <c r="C592" s="9"/>
      <c r="D592" s="15"/>
      <c r="E592" s="9"/>
      <c r="F592" s="9"/>
      <c r="G592" s="16" t="str">
        <f aca="false">IF($D592="","",$D592*IF($F592="",1,$F592))</f>
        <v/>
      </c>
      <c r="H592" s="9"/>
      <c r="I592" s="10" t="str">
        <f aca="false">IF($H592="","",IFERROR(INDEX(Categories!$B$5:$B$19,MATCH($H592,Categories!$A$5:$A$19,0)),"UNMAPPED"))</f>
        <v/>
      </c>
      <c r="J592" s="9"/>
      <c r="K592" s="9"/>
      <c r="L592" s="9"/>
      <c r="M592" s="9"/>
      <c r="N592" s="9"/>
    </row>
    <row r="593" customFormat="false" ht="15" hidden="false" customHeight="false" outlineLevel="0" collapsed="false">
      <c r="A593" s="14"/>
      <c r="B593" s="9"/>
      <c r="C593" s="9"/>
      <c r="D593" s="15"/>
      <c r="E593" s="9"/>
      <c r="F593" s="9"/>
      <c r="G593" s="16" t="str">
        <f aca="false">IF($D593="","",$D593*IF($F593="",1,$F593))</f>
        <v/>
      </c>
      <c r="H593" s="9"/>
      <c r="I593" s="10" t="str">
        <f aca="false">IF($H593="","",IFERROR(INDEX(Categories!$B$5:$B$19,MATCH($H593,Categories!$A$5:$A$19,0)),"UNMAPPED"))</f>
        <v/>
      </c>
      <c r="J593" s="9"/>
      <c r="K593" s="9"/>
      <c r="L593" s="9"/>
      <c r="M593" s="9"/>
      <c r="N593" s="9"/>
    </row>
    <row r="594" customFormat="false" ht="15" hidden="false" customHeight="false" outlineLevel="0" collapsed="false">
      <c r="A594" s="14"/>
      <c r="B594" s="9"/>
      <c r="C594" s="9"/>
      <c r="D594" s="15"/>
      <c r="E594" s="9"/>
      <c r="F594" s="9"/>
      <c r="G594" s="16" t="str">
        <f aca="false">IF($D594="","",$D594*IF($F594="",1,$F594))</f>
        <v/>
      </c>
      <c r="H594" s="9"/>
      <c r="I594" s="10" t="str">
        <f aca="false">IF($H594="","",IFERROR(INDEX(Categories!$B$5:$B$19,MATCH($H594,Categories!$A$5:$A$19,0)),"UNMAPPED"))</f>
        <v/>
      </c>
      <c r="J594" s="9"/>
      <c r="K594" s="9"/>
      <c r="L594" s="9"/>
      <c r="M594" s="9"/>
      <c r="N594" s="9"/>
    </row>
    <row r="595" customFormat="false" ht="15" hidden="false" customHeight="false" outlineLevel="0" collapsed="false">
      <c r="A595" s="14"/>
      <c r="B595" s="9"/>
      <c r="C595" s="9"/>
      <c r="D595" s="15"/>
      <c r="E595" s="9"/>
      <c r="F595" s="9"/>
      <c r="G595" s="16" t="str">
        <f aca="false">IF($D595="","",$D595*IF($F595="",1,$F595))</f>
        <v/>
      </c>
      <c r="H595" s="9"/>
      <c r="I595" s="10" t="str">
        <f aca="false">IF($H595="","",IFERROR(INDEX(Categories!$B$5:$B$19,MATCH($H595,Categories!$A$5:$A$19,0)),"UNMAPPED"))</f>
        <v/>
      </c>
      <c r="J595" s="9"/>
      <c r="K595" s="9"/>
      <c r="L595" s="9"/>
      <c r="M595" s="9"/>
      <c r="N595" s="9"/>
    </row>
    <row r="596" customFormat="false" ht="15" hidden="false" customHeight="false" outlineLevel="0" collapsed="false">
      <c r="A596" s="14"/>
      <c r="B596" s="9"/>
      <c r="C596" s="9"/>
      <c r="D596" s="15"/>
      <c r="E596" s="9"/>
      <c r="F596" s="9"/>
      <c r="G596" s="16" t="str">
        <f aca="false">IF($D596="","",$D596*IF($F596="",1,$F596))</f>
        <v/>
      </c>
      <c r="H596" s="9"/>
      <c r="I596" s="10" t="str">
        <f aca="false">IF($H596="","",IFERROR(INDEX(Categories!$B$5:$B$19,MATCH($H596,Categories!$A$5:$A$19,0)),"UNMAPPED"))</f>
        <v/>
      </c>
      <c r="J596" s="9"/>
      <c r="K596" s="9"/>
      <c r="L596" s="9"/>
      <c r="M596" s="9"/>
      <c r="N596" s="9"/>
    </row>
    <row r="597" customFormat="false" ht="15" hidden="false" customHeight="false" outlineLevel="0" collapsed="false">
      <c r="A597" s="14"/>
      <c r="B597" s="9"/>
      <c r="C597" s="9"/>
      <c r="D597" s="15"/>
      <c r="E597" s="9"/>
      <c r="F597" s="9"/>
      <c r="G597" s="16" t="str">
        <f aca="false">IF($D597="","",$D597*IF($F597="",1,$F597))</f>
        <v/>
      </c>
      <c r="H597" s="9"/>
      <c r="I597" s="10" t="str">
        <f aca="false">IF($H597="","",IFERROR(INDEX(Categories!$B$5:$B$19,MATCH($H597,Categories!$A$5:$A$19,0)),"UNMAPPED"))</f>
        <v/>
      </c>
      <c r="J597" s="9"/>
      <c r="K597" s="9"/>
      <c r="L597" s="9"/>
      <c r="M597" s="9"/>
      <c r="N597" s="9"/>
    </row>
    <row r="598" customFormat="false" ht="15" hidden="false" customHeight="false" outlineLevel="0" collapsed="false">
      <c r="A598" s="14"/>
      <c r="B598" s="9"/>
      <c r="C598" s="9"/>
      <c r="D598" s="15"/>
      <c r="E598" s="9"/>
      <c r="F598" s="9"/>
      <c r="G598" s="16" t="str">
        <f aca="false">IF($D598="","",$D598*IF($F598="",1,$F598))</f>
        <v/>
      </c>
      <c r="H598" s="9"/>
      <c r="I598" s="10" t="str">
        <f aca="false">IF($H598="","",IFERROR(INDEX(Categories!$B$5:$B$19,MATCH($H598,Categories!$A$5:$A$19,0)),"UNMAPPED"))</f>
        <v/>
      </c>
      <c r="J598" s="9"/>
      <c r="K598" s="9"/>
      <c r="L598" s="9"/>
      <c r="M598" s="9"/>
      <c r="N598" s="9"/>
    </row>
    <row r="599" customFormat="false" ht="15" hidden="false" customHeight="false" outlineLevel="0" collapsed="false">
      <c r="A599" s="14"/>
      <c r="B599" s="9"/>
      <c r="C599" s="9"/>
      <c r="D599" s="15"/>
      <c r="E599" s="9"/>
      <c r="F599" s="9"/>
      <c r="G599" s="16" t="str">
        <f aca="false">IF($D599="","",$D599*IF($F599="",1,$F599))</f>
        <v/>
      </c>
      <c r="H599" s="9"/>
      <c r="I599" s="10" t="str">
        <f aca="false">IF($H599="","",IFERROR(INDEX(Categories!$B$5:$B$19,MATCH($H599,Categories!$A$5:$A$19,0)),"UNMAPPED"))</f>
        <v/>
      </c>
      <c r="J599" s="9"/>
      <c r="K599" s="9"/>
      <c r="L599" s="9"/>
      <c r="M599" s="9"/>
      <c r="N599" s="9"/>
    </row>
    <row r="600" customFormat="false" ht="15" hidden="false" customHeight="false" outlineLevel="0" collapsed="false">
      <c r="A600" s="14"/>
      <c r="B600" s="9"/>
      <c r="C600" s="9"/>
      <c r="D600" s="15"/>
      <c r="E600" s="9"/>
      <c r="F600" s="9"/>
      <c r="G600" s="16" t="str">
        <f aca="false">IF($D600="","",$D600*IF($F600="",1,$F600))</f>
        <v/>
      </c>
      <c r="H600" s="9"/>
      <c r="I600" s="10" t="str">
        <f aca="false">IF($H600="","",IFERROR(INDEX(Categories!$B$5:$B$19,MATCH($H600,Categories!$A$5:$A$19,0)),"UNMAPPED"))</f>
        <v/>
      </c>
      <c r="J600" s="9"/>
      <c r="K600" s="9"/>
      <c r="L600" s="9"/>
      <c r="M600" s="9"/>
      <c r="N600" s="9"/>
    </row>
    <row r="601" customFormat="false" ht="15" hidden="false" customHeight="false" outlineLevel="0" collapsed="false">
      <c r="A601" s="14"/>
      <c r="B601" s="9"/>
      <c r="C601" s="9"/>
      <c r="D601" s="15"/>
      <c r="E601" s="9"/>
      <c r="F601" s="9"/>
      <c r="G601" s="16" t="str">
        <f aca="false">IF($D601="","",$D601*IF($F601="",1,$F601))</f>
        <v/>
      </c>
      <c r="H601" s="9"/>
      <c r="I601" s="10" t="str">
        <f aca="false">IF($H601="","",IFERROR(INDEX(Categories!$B$5:$B$19,MATCH($H601,Categories!$A$5:$A$19,0)),"UNMAPPED"))</f>
        <v/>
      </c>
      <c r="J601" s="9"/>
      <c r="K601" s="9"/>
      <c r="L601" s="9"/>
      <c r="M601" s="9"/>
      <c r="N601" s="9"/>
    </row>
    <row r="602" customFormat="false" ht="15" hidden="false" customHeight="false" outlineLevel="0" collapsed="false">
      <c r="A602" s="14"/>
      <c r="B602" s="9"/>
      <c r="C602" s="9"/>
      <c r="D602" s="15"/>
      <c r="E602" s="9"/>
      <c r="F602" s="9"/>
      <c r="G602" s="16" t="str">
        <f aca="false">IF($D602="","",$D602*IF($F602="",1,$F602))</f>
        <v/>
      </c>
      <c r="H602" s="9"/>
      <c r="I602" s="10" t="str">
        <f aca="false">IF($H602="","",IFERROR(INDEX(Categories!$B$5:$B$19,MATCH($H602,Categories!$A$5:$A$19,0)),"UNMAPPED"))</f>
        <v/>
      </c>
      <c r="J602" s="9"/>
      <c r="K602" s="9"/>
      <c r="L602" s="9"/>
      <c r="M602" s="9"/>
      <c r="N602" s="9"/>
    </row>
    <row r="603" customFormat="false" ht="15" hidden="false" customHeight="false" outlineLevel="0" collapsed="false">
      <c r="A603" s="14"/>
      <c r="B603" s="9"/>
      <c r="C603" s="9"/>
      <c r="D603" s="15"/>
      <c r="E603" s="9"/>
      <c r="F603" s="9"/>
      <c r="G603" s="16" t="str">
        <f aca="false">IF($D603="","",$D603*IF($F603="",1,$F603))</f>
        <v/>
      </c>
      <c r="H603" s="9"/>
      <c r="I603" s="10" t="str">
        <f aca="false">IF($H603="","",IFERROR(INDEX(Categories!$B$5:$B$19,MATCH($H603,Categories!$A$5:$A$19,0)),"UNMAPPED"))</f>
        <v/>
      </c>
      <c r="J603" s="9"/>
      <c r="K603" s="9"/>
      <c r="L603" s="9"/>
      <c r="M603" s="9"/>
      <c r="N603" s="9"/>
    </row>
    <row r="604" customFormat="false" ht="15" hidden="false" customHeight="false" outlineLevel="0" collapsed="false">
      <c r="A604" s="14"/>
      <c r="B604" s="9"/>
      <c r="C604" s="9"/>
      <c r="D604" s="15"/>
      <c r="E604" s="9"/>
      <c r="F604" s="9"/>
      <c r="G604" s="16" t="str">
        <f aca="false">IF($D604="","",$D604*IF($F604="",1,$F604))</f>
        <v/>
      </c>
      <c r="H604" s="9"/>
      <c r="I604" s="10" t="str">
        <f aca="false">IF($H604="","",IFERROR(INDEX(Categories!$B$5:$B$19,MATCH($H604,Categories!$A$5:$A$19,0)),"UNMAPPED"))</f>
        <v/>
      </c>
      <c r="J604" s="9"/>
      <c r="K604" s="9"/>
      <c r="L604" s="9"/>
      <c r="M604" s="9"/>
      <c r="N604" s="9"/>
    </row>
    <row r="605" customFormat="false" ht="15" hidden="false" customHeight="false" outlineLevel="0" collapsed="false">
      <c r="A605" s="14"/>
      <c r="B605" s="9"/>
      <c r="C605" s="9"/>
      <c r="D605" s="15"/>
      <c r="E605" s="9"/>
      <c r="F605" s="9"/>
      <c r="G605" s="16" t="str">
        <f aca="false">IF($D605="","",$D605*IF($F605="",1,$F605))</f>
        <v/>
      </c>
      <c r="H605" s="9"/>
      <c r="I605" s="10" t="str">
        <f aca="false">IF($H605="","",IFERROR(INDEX(Categories!$B$5:$B$19,MATCH($H605,Categories!$A$5:$A$19,0)),"UNMAPPED"))</f>
        <v/>
      </c>
      <c r="J605" s="9"/>
      <c r="K605" s="9"/>
      <c r="L605" s="9"/>
      <c r="M605" s="9"/>
      <c r="N605" s="9"/>
    </row>
    <row r="606" customFormat="false" ht="15" hidden="false" customHeight="false" outlineLevel="0" collapsed="false">
      <c r="A606" s="14"/>
      <c r="B606" s="9"/>
      <c r="C606" s="9"/>
      <c r="D606" s="15"/>
      <c r="E606" s="9"/>
      <c r="F606" s="9"/>
      <c r="G606" s="16" t="str">
        <f aca="false">IF($D606="","",$D606*IF($F606="",1,$F606))</f>
        <v/>
      </c>
      <c r="H606" s="9"/>
      <c r="I606" s="10" t="str">
        <f aca="false">IF($H606="","",IFERROR(INDEX(Categories!$B$5:$B$19,MATCH($H606,Categories!$A$5:$A$19,0)),"UNMAPPED"))</f>
        <v/>
      </c>
      <c r="J606" s="9"/>
      <c r="K606" s="9"/>
      <c r="L606" s="9"/>
      <c r="M606" s="9"/>
      <c r="N606" s="9"/>
    </row>
    <row r="607" customFormat="false" ht="15" hidden="false" customHeight="false" outlineLevel="0" collapsed="false">
      <c r="A607" s="14"/>
      <c r="B607" s="9"/>
      <c r="C607" s="9"/>
      <c r="D607" s="15"/>
      <c r="E607" s="9"/>
      <c r="F607" s="9"/>
      <c r="G607" s="16" t="str">
        <f aca="false">IF($D607="","",$D607*IF($F607="",1,$F607))</f>
        <v/>
      </c>
      <c r="H607" s="9"/>
      <c r="I607" s="10" t="str">
        <f aca="false">IF($H607="","",IFERROR(INDEX(Categories!$B$5:$B$19,MATCH($H607,Categories!$A$5:$A$19,0)),"UNMAPPED"))</f>
        <v/>
      </c>
      <c r="J607" s="9"/>
      <c r="K607" s="9"/>
      <c r="L607" s="9"/>
      <c r="M607" s="9"/>
      <c r="N607" s="9"/>
    </row>
    <row r="608" customFormat="false" ht="15" hidden="false" customHeight="false" outlineLevel="0" collapsed="false">
      <c r="A608" s="14"/>
      <c r="B608" s="9"/>
      <c r="C608" s="9"/>
      <c r="D608" s="15"/>
      <c r="E608" s="9"/>
      <c r="F608" s="9"/>
      <c r="G608" s="16" t="str">
        <f aca="false">IF($D608="","",$D608*IF($F608="",1,$F608))</f>
        <v/>
      </c>
      <c r="H608" s="9"/>
      <c r="I608" s="10" t="str">
        <f aca="false">IF($H608="","",IFERROR(INDEX(Categories!$B$5:$B$19,MATCH($H608,Categories!$A$5:$A$19,0)),"UNMAPPED"))</f>
        <v/>
      </c>
      <c r="J608" s="9"/>
      <c r="K608" s="9"/>
      <c r="L608" s="9"/>
      <c r="M608" s="9"/>
      <c r="N608" s="9"/>
    </row>
    <row r="609" customFormat="false" ht="15" hidden="false" customHeight="false" outlineLevel="0" collapsed="false">
      <c r="A609" s="14"/>
      <c r="B609" s="9"/>
      <c r="C609" s="9"/>
      <c r="D609" s="15"/>
      <c r="E609" s="9"/>
      <c r="F609" s="9"/>
      <c r="G609" s="16" t="str">
        <f aca="false">IF($D609="","",$D609*IF($F609="",1,$F609))</f>
        <v/>
      </c>
      <c r="H609" s="9"/>
      <c r="I609" s="10" t="str">
        <f aca="false">IF($H609="","",IFERROR(INDEX(Categories!$B$5:$B$19,MATCH($H609,Categories!$A$5:$A$19,0)),"UNMAPPED"))</f>
        <v/>
      </c>
      <c r="J609" s="9"/>
      <c r="K609" s="9"/>
      <c r="L609" s="9"/>
      <c r="M609" s="9"/>
      <c r="N609" s="9"/>
    </row>
    <row r="610" customFormat="false" ht="15" hidden="false" customHeight="false" outlineLevel="0" collapsed="false">
      <c r="A610" s="14"/>
      <c r="B610" s="9"/>
      <c r="C610" s="9"/>
      <c r="D610" s="15"/>
      <c r="E610" s="9"/>
      <c r="F610" s="9"/>
      <c r="G610" s="16" t="str">
        <f aca="false">IF($D610="","",$D610*IF($F610="",1,$F610))</f>
        <v/>
      </c>
      <c r="H610" s="9"/>
      <c r="I610" s="10" t="str">
        <f aca="false">IF($H610="","",IFERROR(INDEX(Categories!$B$5:$B$19,MATCH($H610,Categories!$A$5:$A$19,0)),"UNMAPPED"))</f>
        <v/>
      </c>
      <c r="J610" s="9"/>
      <c r="K610" s="9"/>
      <c r="L610" s="9"/>
      <c r="M610" s="9"/>
      <c r="N610" s="9"/>
    </row>
    <row r="611" customFormat="false" ht="15" hidden="false" customHeight="false" outlineLevel="0" collapsed="false">
      <c r="A611" s="14"/>
      <c r="B611" s="9"/>
      <c r="C611" s="9"/>
      <c r="D611" s="15"/>
      <c r="E611" s="9"/>
      <c r="F611" s="9"/>
      <c r="G611" s="16" t="str">
        <f aca="false">IF($D611="","",$D611*IF($F611="",1,$F611))</f>
        <v/>
      </c>
      <c r="H611" s="9"/>
      <c r="I611" s="10" t="str">
        <f aca="false">IF($H611="","",IFERROR(INDEX(Categories!$B$5:$B$19,MATCH($H611,Categories!$A$5:$A$19,0)),"UNMAPPED"))</f>
        <v/>
      </c>
      <c r="J611" s="9"/>
      <c r="K611" s="9"/>
      <c r="L611" s="9"/>
      <c r="M611" s="9"/>
      <c r="N611" s="9"/>
    </row>
    <row r="612" customFormat="false" ht="15" hidden="false" customHeight="false" outlineLevel="0" collapsed="false">
      <c r="A612" s="14"/>
      <c r="B612" s="9"/>
      <c r="C612" s="9"/>
      <c r="D612" s="15"/>
      <c r="E612" s="9"/>
      <c r="F612" s="9"/>
      <c r="G612" s="16" t="str">
        <f aca="false">IF($D612="","",$D612*IF($F612="",1,$F612))</f>
        <v/>
      </c>
      <c r="H612" s="9"/>
      <c r="I612" s="10" t="str">
        <f aca="false">IF($H612="","",IFERROR(INDEX(Categories!$B$5:$B$19,MATCH($H612,Categories!$A$5:$A$19,0)),"UNMAPPED"))</f>
        <v/>
      </c>
      <c r="J612" s="9"/>
      <c r="K612" s="9"/>
      <c r="L612" s="9"/>
      <c r="M612" s="9"/>
      <c r="N612" s="9"/>
    </row>
    <row r="613" customFormat="false" ht="15" hidden="false" customHeight="false" outlineLevel="0" collapsed="false">
      <c r="A613" s="14"/>
      <c r="B613" s="9"/>
      <c r="C613" s="9"/>
      <c r="D613" s="15"/>
      <c r="E613" s="9"/>
      <c r="F613" s="9"/>
      <c r="G613" s="16" t="str">
        <f aca="false">IF($D613="","",$D613*IF($F613="",1,$F613))</f>
        <v/>
      </c>
      <c r="H613" s="9"/>
      <c r="I613" s="10" t="str">
        <f aca="false">IF($H613="","",IFERROR(INDEX(Categories!$B$5:$B$19,MATCH($H613,Categories!$A$5:$A$19,0)),"UNMAPPED"))</f>
        <v/>
      </c>
      <c r="J613" s="9"/>
      <c r="K613" s="9"/>
      <c r="L613" s="9"/>
      <c r="M613" s="9"/>
      <c r="N613" s="9"/>
    </row>
    <row r="614" customFormat="false" ht="15" hidden="false" customHeight="false" outlineLevel="0" collapsed="false">
      <c r="A614" s="14"/>
      <c r="B614" s="9"/>
      <c r="C614" s="9"/>
      <c r="D614" s="15"/>
      <c r="E614" s="9"/>
      <c r="F614" s="9"/>
      <c r="G614" s="16" t="str">
        <f aca="false">IF($D614="","",$D614*IF($F614="",1,$F614))</f>
        <v/>
      </c>
      <c r="H614" s="9"/>
      <c r="I614" s="10" t="str">
        <f aca="false">IF($H614="","",IFERROR(INDEX(Categories!$B$5:$B$19,MATCH($H614,Categories!$A$5:$A$19,0)),"UNMAPPED"))</f>
        <v/>
      </c>
      <c r="J614" s="9"/>
      <c r="K614" s="9"/>
      <c r="L614" s="9"/>
      <c r="M614" s="9"/>
      <c r="N614" s="9"/>
    </row>
    <row r="615" customFormat="false" ht="15" hidden="false" customHeight="false" outlineLevel="0" collapsed="false">
      <c r="A615" s="14"/>
      <c r="B615" s="9"/>
      <c r="C615" s="9"/>
      <c r="D615" s="15"/>
      <c r="E615" s="9"/>
      <c r="F615" s="9"/>
      <c r="G615" s="16" t="str">
        <f aca="false">IF($D615="","",$D615*IF($F615="",1,$F615))</f>
        <v/>
      </c>
      <c r="H615" s="9"/>
      <c r="I615" s="10" t="str">
        <f aca="false">IF($H615="","",IFERROR(INDEX(Categories!$B$5:$B$19,MATCH($H615,Categories!$A$5:$A$19,0)),"UNMAPPED"))</f>
        <v/>
      </c>
      <c r="J615" s="9"/>
      <c r="K615" s="9"/>
      <c r="L615" s="9"/>
      <c r="M615" s="9"/>
      <c r="N615" s="9"/>
    </row>
    <row r="616" customFormat="false" ht="15" hidden="false" customHeight="false" outlineLevel="0" collapsed="false">
      <c r="A616" s="14"/>
      <c r="B616" s="9"/>
      <c r="C616" s="9"/>
      <c r="D616" s="15"/>
      <c r="E616" s="9"/>
      <c r="F616" s="9"/>
      <c r="G616" s="16" t="str">
        <f aca="false">IF($D616="","",$D616*IF($F616="",1,$F616))</f>
        <v/>
      </c>
      <c r="H616" s="9"/>
      <c r="I616" s="10" t="str">
        <f aca="false">IF($H616="","",IFERROR(INDEX(Categories!$B$5:$B$19,MATCH($H616,Categories!$A$5:$A$19,0)),"UNMAPPED"))</f>
        <v/>
      </c>
      <c r="J616" s="9"/>
      <c r="K616" s="9"/>
      <c r="L616" s="9"/>
      <c r="M616" s="9"/>
      <c r="N616" s="9"/>
    </row>
    <row r="617" customFormat="false" ht="15" hidden="false" customHeight="false" outlineLevel="0" collapsed="false">
      <c r="A617" s="14"/>
      <c r="B617" s="9"/>
      <c r="C617" s="9"/>
      <c r="D617" s="15"/>
      <c r="E617" s="9"/>
      <c r="F617" s="9"/>
      <c r="G617" s="16" t="str">
        <f aca="false">IF($D617="","",$D617*IF($F617="",1,$F617))</f>
        <v/>
      </c>
      <c r="H617" s="9"/>
      <c r="I617" s="10" t="str">
        <f aca="false">IF($H617="","",IFERROR(INDEX(Categories!$B$5:$B$19,MATCH($H617,Categories!$A$5:$A$19,0)),"UNMAPPED"))</f>
        <v/>
      </c>
      <c r="J617" s="9"/>
      <c r="K617" s="9"/>
      <c r="L617" s="9"/>
      <c r="M617" s="9"/>
      <c r="N617" s="9"/>
    </row>
    <row r="618" customFormat="false" ht="15" hidden="false" customHeight="false" outlineLevel="0" collapsed="false">
      <c r="A618" s="14"/>
      <c r="B618" s="9"/>
      <c r="C618" s="9"/>
      <c r="D618" s="15"/>
      <c r="E618" s="9"/>
      <c r="F618" s="9"/>
      <c r="G618" s="16" t="str">
        <f aca="false">IF($D618="","",$D618*IF($F618="",1,$F618))</f>
        <v/>
      </c>
      <c r="H618" s="9"/>
      <c r="I618" s="10" t="str">
        <f aca="false">IF($H618="","",IFERROR(INDEX(Categories!$B$5:$B$19,MATCH($H618,Categories!$A$5:$A$19,0)),"UNMAPPED"))</f>
        <v/>
      </c>
      <c r="J618" s="9"/>
      <c r="K618" s="9"/>
      <c r="L618" s="9"/>
      <c r="M618" s="9"/>
      <c r="N618" s="9"/>
    </row>
    <row r="619" customFormat="false" ht="15" hidden="false" customHeight="false" outlineLevel="0" collapsed="false">
      <c r="A619" s="14"/>
      <c r="B619" s="9"/>
      <c r="C619" s="9"/>
      <c r="D619" s="15"/>
      <c r="E619" s="9"/>
      <c r="F619" s="9"/>
      <c r="G619" s="16" t="str">
        <f aca="false">IF($D619="","",$D619*IF($F619="",1,$F619))</f>
        <v/>
      </c>
      <c r="H619" s="9"/>
      <c r="I619" s="10" t="str">
        <f aca="false">IF($H619="","",IFERROR(INDEX(Categories!$B$5:$B$19,MATCH($H619,Categories!$A$5:$A$19,0)),"UNMAPPED"))</f>
        <v/>
      </c>
      <c r="J619" s="9"/>
      <c r="K619" s="9"/>
      <c r="L619" s="9"/>
      <c r="M619" s="9"/>
      <c r="N619" s="9"/>
    </row>
    <row r="620" customFormat="false" ht="15" hidden="false" customHeight="false" outlineLevel="0" collapsed="false">
      <c r="A620" s="14"/>
      <c r="B620" s="9"/>
      <c r="C620" s="9"/>
      <c r="D620" s="15"/>
      <c r="E620" s="9"/>
      <c r="F620" s="9"/>
      <c r="G620" s="16" t="str">
        <f aca="false">IF($D620="","",$D620*IF($F620="",1,$F620))</f>
        <v/>
      </c>
      <c r="H620" s="9"/>
      <c r="I620" s="10" t="str">
        <f aca="false">IF($H620="","",IFERROR(INDEX(Categories!$B$5:$B$19,MATCH($H620,Categories!$A$5:$A$19,0)),"UNMAPPED"))</f>
        <v/>
      </c>
      <c r="J620" s="9"/>
      <c r="K620" s="9"/>
      <c r="L620" s="9"/>
      <c r="M620" s="9"/>
      <c r="N620" s="9"/>
    </row>
    <row r="621" customFormat="false" ht="15" hidden="false" customHeight="false" outlineLevel="0" collapsed="false">
      <c r="A621" s="14"/>
      <c r="B621" s="9"/>
      <c r="C621" s="9"/>
      <c r="D621" s="15"/>
      <c r="E621" s="9"/>
      <c r="F621" s="9"/>
      <c r="G621" s="16" t="str">
        <f aca="false">IF($D621="","",$D621*IF($F621="",1,$F621))</f>
        <v/>
      </c>
      <c r="H621" s="9"/>
      <c r="I621" s="10" t="str">
        <f aca="false">IF($H621="","",IFERROR(INDEX(Categories!$B$5:$B$19,MATCH($H621,Categories!$A$5:$A$19,0)),"UNMAPPED"))</f>
        <v/>
      </c>
      <c r="J621" s="9"/>
      <c r="K621" s="9"/>
      <c r="L621" s="9"/>
      <c r="M621" s="9"/>
      <c r="N621" s="9"/>
    </row>
    <row r="622" customFormat="false" ht="15" hidden="false" customHeight="false" outlineLevel="0" collapsed="false">
      <c r="A622" s="14"/>
      <c r="B622" s="9"/>
      <c r="C622" s="9"/>
      <c r="D622" s="15"/>
      <c r="E622" s="9"/>
      <c r="F622" s="9"/>
      <c r="G622" s="16" t="str">
        <f aca="false">IF($D622="","",$D622*IF($F622="",1,$F622))</f>
        <v/>
      </c>
      <c r="H622" s="9"/>
      <c r="I622" s="10" t="str">
        <f aca="false">IF($H622="","",IFERROR(INDEX(Categories!$B$5:$B$19,MATCH($H622,Categories!$A$5:$A$19,0)),"UNMAPPED"))</f>
        <v/>
      </c>
      <c r="J622" s="9"/>
      <c r="K622" s="9"/>
      <c r="L622" s="9"/>
      <c r="M622" s="9"/>
      <c r="N622" s="9"/>
    </row>
    <row r="623" customFormat="false" ht="15" hidden="false" customHeight="false" outlineLevel="0" collapsed="false">
      <c r="A623" s="14"/>
      <c r="B623" s="9"/>
      <c r="C623" s="9"/>
      <c r="D623" s="15"/>
      <c r="E623" s="9"/>
      <c r="F623" s="9"/>
      <c r="G623" s="16" t="str">
        <f aca="false">IF($D623="","",$D623*IF($F623="",1,$F623))</f>
        <v/>
      </c>
      <c r="H623" s="9"/>
      <c r="I623" s="10" t="str">
        <f aca="false">IF($H623="","",IFERROR(INDEX(Categories!$B$5:$B$19,MATCH($H623,Categories!$A$5:$A$19,0)),"UNMAPPED"))</f>
        <v/>
      </c>
      <c r="J623" s="9"/>
      <c r="K623" s="9"/>
      <c r="L623" s="9"/>
      <c r="M623" s="9"/>
      <c r="N623" s="9"/>
    </row>
    <row r="624" customFormat="false" ht="15" hidden="false" customHeight="false" outlineLevel="0" collapsed="false">
      <c r="A624" s="14"/>
      <c r="B624" s="9"/>
      <c r="C624" s="9"/>
      <c r="D624" s="15"/>
      <c r="E624" s="9"/>
      <c r="F624" s="9"/>
      <c r="G624" s="16" t="str">
        <f aca="false">IF($D624="","",$D624*IF($F624="",1,$F624))</f>
        <v/>
      </c>
      <c r="H624" s="9"/>
      <c r="I624" s="10" t="str">
        <f aca="false">IF($H624="","",IFERROR(INDEX(Categories!$B$5:$B$19,MATCH($H624,Categories!$A$5:$A$19,0)),"UNMAPPED"))</f>
        <v/>
      </c>
      <c r="J624" s="9"/>
      <c r="K624" s="9"/>
      <c r="L624" s="9"/>
      <c r="M624" s="9"/>
      <c r="N624" s="9"/>
    </row>
    <row r="625" customFormat="false" ht="15" hidden="false" customHeight="false" outlineLevel="0" collapsed="false">
      <c r="A625" s="14"/>
      <c r="B625" s="9"/>
      <c r="C625" s="9"/>
      <c r="D625" s="15"/>
      <c r="E625" s="9"/>
      <c r="F625" s="9"/>
      <c r="G625" s="16" t="str">
        <f aca="false">IF($D625="","",$D625*IF($F625="",1,$F625))</f>
        <v/>
      </c>
      <c r="H625" s="9"/>
      <c r="I625" s="10" t="str">
        <f aca="false">IF($H625="","",IFERROR(INDEX(Categories!$B$5:$B$19,MATCH($H625,Categories!$A$5:$A$19,0)),"UNMAPPED"))</f>
        <v/>
      </c>
      <c r="J625" s="9"/>
      <c r="K625" s="9"/>
      <c r="L625" s="9"/>
      <c r="M625" s="9"/>
      <c r="N625" s="9"/>
    </row>
    <row r="626" customFormat="false" ht="15" hidden="false" customHeight="false" outlineLevel="0" collapsed="false">
      <c r="A626" s="14"/>
      <c r="B626" s="9"/>
      <c r="C626" s="9"/>
      <c r="D626" s="15"/>
      <c r="E626" s="9"/>
      <c r="F626" s="9"/>
      <c r="G626" s="16" t="str">
        <f aca="false">IF($D626="","",$D626*IF($F626="",1,$F626))</f>
        <v/>
      </c>
      <c r="H626" s="9"/>
      <c r="I626" s="10" t="str">
        <f aca="false">IF($H626="","",IFERROR(INDEX(Categories!$B$5:$B$19,MATCH($H626,Categories!$A$5:$A$19,0)),"UNMAPPED"))</f>
        <v/>
      </c>
      <c r="J626" s="9"/>
      <c r="K626" s="9"/>
      <c r="L626" s="9"/>
      <c r="M626" s="9"/>
      <c r="N626" s="9"/>
    </row>
    <row r="627" customFormat="false" ht="15" hidden="false" customHeight="false" outlineLevel="0" collapsed="false">
      <c r="A627" s="14"/>
      <c r="B627" s="9"/>
      <c r="C627" s="9"/>
      <c r="D627" s="15"/>
      <c r="E627" s="9"/>
      <c r="F627" s="9"/>
      <c r="G627" s="16" t="str">
        <f aca="false">IF($D627="","",$D627*IF($F627="",1,$F627))</f>
        <v/>
      </c>
      <c r="H627" s="9"/>
      <c r="I627" s="10" t="str">
        <f aca="false">IF($H627="","",IFERROR(INDEX(Categories!$B$5:$B$19,MATCH($H627,Categories!$A$5:$A$19,0)),"UNMAPPED"))</f>
        <v/>
      </c>
      <c r="J627" s="9"/>
      <c r="K627" s="9"/>
      <c r="L627" s="9"/>
      <c r="M627" s="9"/>
      <c r="N627" s="9"/>
    </row>
    <row r="628" customFormat="false" ht="15" hidden="false" customHeight="false" outlineLevel="0" collapsed="false">
      <c r="A628" s="14"/>
      <c r="B628" s="9"/>
      <c r="C628" s="9"/>
      <c r="D628" s="15"/>
      <c r="E628" s="9"/>
      <c r="F628" s="9"/>
      <c r="G628" s="16" t="str">
        <f aca="false">IF($D628="","",$D628*IF($F628="",1,$F628))</f>
        <v/>
      </c>
      <c r="H628" s="9"/>
      <c r="I628" s="10" t="str">
        <f aca="false">IF($H628="","",IFERROR(INDEX(Categories!$B$5:$B$19,MATCH($H628,Categories!$A$5:$A$19,0)),"UNMAPPED"))</f>
        <v/>
      </c>
      <c r="J628" s="9"/>
      <c r="K628" s="9"/>
      <c r="L628" s="9"/>
      <c r="M628" s="9"/>
      <c r="N628" s="9"/>
    </row>
    <row r="629" customFormat="false" ht="15" hidden="false" customHeight="false" outlineLevel="0" collapsed="false">
      <c r="A629" s="14"/>
      <c r="B629" s="9"/>
      <c r="C629" s="9"/>
      <c r="D629" s="15"/>
      <c r="E629" s="9"/>
      <c r="F629" s="9"/>
      <c r="G629" s="16" t="str">
        <f aca="false">IF($D629="","",$D629*IF($F629="",1,$F629))</f>
        <v/>
      </c>
      <c r="H629" s="9"/>
      <c r="I629" s="10" t="str">
        <f aca="false">IF($H629="","",IFERROR(INDEX(Categories!$B$5:$B$19,MATCH($H629,Categories!$A$5:$A$19,0)),"UNMAPPED"))</f>
        <v/>
      </c>
      <c r="J629" s="9"/>
      <c r="K629" s="9"/>
      <c r="L629" s="9"/>
      <c r="M629" s="9"/>
      <c r="N629" s="9"/>
    </row>
    <row r="630" customFormat="false" ht="15" hidden="false" customHeight="false" outlineLevel="0" collapsed="false">
      <c r="A630" s="14"/>
      <c r="B630" s="9"/>
      <c r="C630" s="9"/>
      <c r="D630" s="15"/>
      <c r="E630" s="9"/>
      <c r="F630" s="9"/>
      <c r="G630" s="16" t="str">
        <f aca="false">IF($D630="","",$D630*IF($F630="",1,$F630))</f>
        <v/>
      </c>
      <c r="H630" s="9"/>
      <c r="I630" s="10" t="str">
        <f aca="false">IF($H630="","",IFERROR(INDEX(Categories!$B$5:$B$19,MATCH($H630,Categories!$A$5:$A$19,0)),"UNMAPPED"))</f>
        <v/>
      </c>
      <c r="J630" s="9"/>
      <c r="K630" s="9"/>
      <c r="L630" s="9"/>
      <c r="M630" s="9"/>
      <c r="N630" s="9"/>
    </row>
    <row r="631" customFormat="false" ht="15" hidden="false" customHeight="false" outlineLevel="0" collapsed="false">
      <c r="A631" s="14"/>
      <c r="B631" s="9"/>
      <c r="C631" s="9"/>
      <c r="D631" s="15"/>
      <c r="E631" s="9"/>
      <c r="F631" s="9"/>
      <c r="G631" s="16" t="str">
        <f aca="false">IF($D631="","",$D631*IF($F631="",1,$F631))</f>
        <v/>
      </c>
      <c r="H631" s="9"/>
      <c r="I631" s="10" t="str">
        <f aca="false">IF($H631="","",IFERROR(INDEX(Categories!$B$5:$B$19,MATCH($H631,Categories!$A$5:$A$19,0)),"UNMAPPED"))</f>
        <v/>
      </c>
      <c r="J631" s="9"/>
      <c r="K631" s="9"/>
      <c r="L631" s="9"/>
      <c r="M631" s="9"/>
      <c r="N631" s="9"/>
    </row>
    <row r="632" customFormat="false" ht="15" hidden="false" customHeight="false" outlineLevel="0" collapsed="false">
      <c r="A632" s="14"/>
      <c r="B632" s="9"/>
      <c r="C632" s="9"/>
      <c r="D632" s="15"/>
      <c r="E632" s="9"/>
      <c r="F632" s="9"/>
      <c r="G632" s="16" t="str">
        <f aca="false">IF($D632="","",$D632*IF($F632="",1,$F632))</f>
        <v/>
      </c>
      <c r="H632" s="9"/>
      <c r="I632" s="10" t="str">
        <f aca="false">IF($H632="","",IFERROR(INDEX(Categories!$B$5:$B$19,MATCH($H632,Categories!$A$5:$A$19,0)),"UNMAPPED"))</f>
        <v/>
      </c>
      <c r="J632" s="9"/>
      <c r="K632" s="9"/>
      <c r="L632" s="9"/>
      <c r="M632" s="9"/>
      <c r="N632" s="9"/>
    </row>
    <row r="633" customFormat="false" ht="15" hidden="false" customHeight="false" outlineLevel="0" collapsed="false">
      <c r="A633" s="14"/>
      <c r="B633" s="9"/>
      <c r="C633" s="9"/>
      <c r="D633" s="15"/>
      <c r="E633" s="9"/>
      <c r="F633" s="9"/>
      <c r="G633" s="16" t="str">
        <f aca="false">IF($D633="","",$D633*IF($F633="",1,$F633))</f>
        <v/>
      </c>
      <c r="H633" s="9"/>
      <c r="I633" s="10" t="str">
        <f aca="false">IF($H633="","",IFERROR(INDEX(Categories!$B$5:$B$19,MATCH($H633,Categories!$A$5:$A$19,0)),"UNMAPPED"))</f>
        <v/>
      </c>
      <c r="J633" s="9"/>
      <c r="K633" s="9"/>
      <c r="L633" s="9"/>
      <c r="M633" s="9"/>
      <c r="N633" s="9"/>
    </row>
    <row r="634" customFormat="false" ht="15" hidden="false" customHeight="false" outlineLevel="0" collapsed="false">
      <c r="A634" s="14"/>
      <c r="B634" s="9"/>
      <c r="C634" s="9"/>
      <c r="D634" s="15"/>
      <c r="E634" s="9"/>
      <c r="F634" s="9"/>
      <c r="G634" s="16" t="str">
        <f aca="false">IF($D634="","",$D634*IF($F634="",1,$F634))</f>
        <v/>
      </c>
      <c r="H634" s="9"/>
      <c r="I634" s="10" t="str">
        <f aca="false">IF($H634="","",IFERROR(INDEX(Categories!$B$5:$B$19,MATCH($H634,Categories!$A$5:$A$19,0)),"UNMAPPED"))</f>
        <v/>
      </c>
      <c r="J634" s="9"/>
      <c r="K634" s="9"/>
      <c r="L634" s="9"/>
      <c r="M634" s="9"/>
      <c r="N634" s="9"/>
    </row>
    <row r="635" customFormat="false" ht="15" hidden="false" customHeight="false" outlineLevel="0" collapsed="false">
      <c r="A635" s="14"/>
      <c r="B635" s="9"/>
      <c r="C635" s="9"/>
      <c r="D635" s="15"/>
      <c r="E635" s="9"/>
      <c r="F635" s="9"/>
      <c r="G635" s="16" t="str">
        <f aca="false">IF($D635="","",$D635*IF($F635="",1,$F635))</f>
        <v/>
      </c>
      <c r="H635" s="9"/>
      <c r="I635" s="10" t="str">
        <f aca="false">IF($H635="","",IFERROR(INDEX(Categories!$B$5:$B$19,MATCH($H635,Categories!$A$5:$A$19,0)),"UNMAPPED"))</f>
        <v/>
      </c>
      <c r="J635" s="9"/>
      <c r="K635" s="9"/>
      <c r="L635" s="9"/>
      <c r="M635" s="9"/>
      <c r="N635" s="9"/>
    </row>
    <row r="636" customFormat="false" ht="15" hidden="false" customHeight="false" outlineLevel="0" collapsed="false">
      <c r="A636" s="14"/>
      <c r="B636" s="9"/>
      <c r="C636" s="9"/>
      <c r="D636" s="15"/>
      <c r="E636" s="9"/>
      <c r="F636" s="9"/>
      <c r="G636" s="16" t="str">
        <f aca="false">IF($D636="","",$D636*IF($F636="",1,$F636))</f>
        <v/>
      </c>
      <c r="H636" s="9"/>
      <c r="I636" s="10" t="str">
        <f aca="false">IF($H636="","",IFERROR(INDEX(Categories!$B$5:$B$19,MATCH($H636,Categories!$A$5:$A$19,0)),"UNMAPPED"))</f>
        <v/>
      </c>
      <c r="J636" s="9"/>
      <c r="K636" s="9"/>
      <c r="L636" s="9"/>
      <c r="M636" s="9"/>
      <c r="N636" s="9"/>
    </row>
    <row r="637" customFormat="false" ht="15" hidden="false" customHeight="false" outlineLevel="0" collapsed="false">
      <c r="A637" s="14"/>
      <c r="B637" s="9"/>
      <c r="C637" s="9"/>
      <c r="D637" s="15"/>
      <c r="E637" s="9"/>
      <c r="F637" s="9"/>
      <c r="G637" s="16" t="str">
        <f aca="false">IF($D637="","",$D637*IF($F637="",1,$F637))</f>
        <v/>
      </c>
      <c r="H637" s="9"/>
      <c r="I637" s="10" t="str">
        <f aca="false">IF($H637="","",IFERROR(INDEX(Categories!$B$5:$B$19,MATCH($H637,Categories!$A$5:$A$19,0)),"UNMAPPED"))</f>
        <v/>
      </c>
      <c r="J637" s="9"/>
      <c r="K637" s="9"/>
      <c r="L637" s="9"/>
      <c r="M637" s="9"/>
      <c r="N637" s="9"/>
    </row>
    <row r="638" customFormat="false" ht="15" hidden="false" customHeight="false" outlineLevel="0" collapsed="false">
      <c r="A638" s="14"/>
      <c r="B638" s="9"/>
      <c r="C638" s="9"/>
      <c r="D638" s="15"/>
      <c r="E638" s="9"/>
      <c r="F638" s="9"/>
      <c r="G638" s="16" t="str">
        <f aca="false">IF($D638="","",$D638*IF($F638="",1,$F638))</f>
        <v/>
      </c>
      <c r="H638" s="9"/>
      <c r="I638" s="10" t="str">
        <f aca="false">IF($H638="","",IFERROR(INDEX(Categories!$B$5:$B$19,MATCH($H638,Categories!$A$5:$A$19,0)),"UNMAPPED"))</f>
        <v/>
      </c>
      <c r="J638" s="9"/>
      <c r="K638" s="9"/>
      <c r="L638" s="9"/>
      <c r="M638" s="9"/>
      <c r="N638" s="9"/>
    </row>
    <row r="639" customFormat="false" ht="15" hidden="false" customHeight="false" outlineLevel="0" collapsed="false">
      <c r="A639" s="14"/>
      <c r="B639" s="9"/>
      <c r="C639" s="9"/>
      <c r="D639" s="15"/>
      <c r="E639" s="9"/>
      <c r="F639" s="9"/>
      <c r="G639" s="16" t="str">
        <f aca="false">IF($D639="","",$D639*IF($F639="",1,$F639))</f>
        <v/>
      </c>
      <c r="H639" s="9"/>
      <c r="I639" s="10" t="str">
        <f aca="false">IF($H639="","",IFERROR(INDEX(Categories!$B$5:$B$19,MATCH($H639,Categories!$A$5:$A$19,0)),"UNMAPPED"))</f>
        <v/>
      </c>
      <c r="J639" s="9"/>
      <c r="K639" s="9"/>
      <c r="L639" s="9"/>
      <c r="M639" s="9"/>
      <c r="N639" s="9"/>
    </row>
    <row r="640" customFormat="false" ht="15" hidden="false" customHeight="false" outlineLevel="0" collapsed="false">
      <c r="A640" s="14"/>
      <c r="B640" s="9"/>
      <c r="C640" s="9"/>
      <c r="D640" s="15"/>
      <c r="E640" s="9"/>
      <c r="F640" s="9"/>
      <c r="G640" s="16" t="str">
        <f aca="false">IF($D640="","",$D640*IF($F640="",1,$F640))</f>
        <v/>
      </c>
      <c r="H640" s="9"/>
      <c r="I640" s="10" t="str">
        <f aca="false">IF($H640="","",IFERROR(INDEX(Categories!$B$5:$B$19,MATCH($H640,Categories!$A$5:$A$19,0)),"UNMAPPED"))</f>
        <v/>
      </c>
      <c r="J640" s="9"/>
      <c r="K640" s="9"/>
      <c r="L640" s="9"/>
      <c r="M640" s="9"/>
      <c r="N640" s="9"/>
    </row>
    <row r="641" customFormat="false" ht="15" hidden="false" customHeight="false" outlineLevel="0" collapsed="false">
      <c r="A641" s="14"/>
      <c r="B641" s="9"/>
      <c r="C641" s="9"/>
      <c r="D641" s="15"/>
      <c r="E641" s="9"/>
      <c r="F641" s="9"/>
      <c r="G641" s="16" t="str">
        <f aca="false">IF($D641="","",$D641*IF($F641="",1,$F641))</f>
        <v/>
      </c>
      <c r="H641" s="9"/>
      <c r="I641" s="10" t="str">
        <f aca="false">IF($H641="","",IFERROR(INDEX(Categories!$B$5:$B$19,MATCH($H641,Categories!$A$5:$A$19,0)),"UNMAPPED"))</f>
        <v/>
      </c>
      <c r="J641" s="9"/>
      <c r="K641" s="9"/>
      <c r="L641" s="9"/>
      <c r="M641" s="9"/>
      <c r="N641" s="9"/>
    </row>
    <row r="642" customFormat="false" ht="15" hidden="false" customHeight="false" outlineLevel="0" collapsed="false">
      <c r="A642" s="14"/>
      <c r="B642" s="9"/>
      <c r="C642" s="9"/>
      <c r="D642" s="15"/>
      <c r="E642" s="9"/>
      <c r="F642" s="9"/>
      <c r="G642" s="16" t="str">
        <f aca="false">IF($D642="","",$D642*IF($F642="",1,$F642))</f>
        <v/>
      </c>
      <c r="H642" s="9"/>
      <c r="I642" s="10" t="str">
        <f aca="false">IF($H642="","",IFERROR(INDEX(Categories!$B$5:$B$19,MATCH($H642,Categories!$A$5:$A$19,0)),"UNMAPPED"))</f>
        <v/>
      </c>
      <c r="J642" s="9"/>
      <c r="K642" s="9"/>
      <c r="L642" s="9"/>
      <c r="M642" s="9"/>
      <c r="N642" s="9"/>
    </row>
    <row r="643" customFormat="false" ht="15" hidden="false" customHeight="false" outlineLevel="0" collapsed="false">
      <c r="A643" s="14"/>
      <c r="B643" s="9"/>
      <c r="C643" s="9"/>
      <c r="D643" s="15"/>
      <c r="E643" s="9"/>
      <c r="F643" s="9"/>
      <c r="G643" s="16" t="str">
        <f aca="false">IF($D643="","",$D643*IF($F643="",1,$F643))</f>
        <v/>
      </c>
      <c r="H643" s="9"/>
      <c r="I643" s="10" t="str">
        <f aca="false">IF($H643="","",IFERROR(INDEX(Categories!$B$5:$B$19,MATCH($H643,Categories!$A$5:$A$19,0)),"UNMAPPED"))</f>
        <v/>
      </c>
      <c r="J643" s="9"/>
      <c r="K643" s="9"/>
      <c r="L643" s="9"/>
      <c r="M643" s="9"/>
      <c r="N643" s="9"/>
    </row>
    <row r="644" customFormat="false" ht="15" hidden="false" customHeight="false" outlineLevel="0" collapsed="false">
      <c r="A644" s="14"/>
      <c r="B644" s="9"/>
      <c r="C644" s="9"/>
      <c r="D644" s="15"/>
      <c r="E644" s="9"/>
      <c r="F644" s="9"/>
      <c r="G644" s="16" t="str">
        <f aca="false">IF($D644="","",$D644*IF($F644="",1,$F644))</f>
        <v/>
      </c>
      <c r="H644" s="9"/>
      <c r="I644" s="10" t="str">
        <f aca="false">IF($H644="","",IFERROR(INDEX(Categories!$B$5:$B$19,MATCH($H644,Categories!$A$5:$A$19,0)),"UNMAPPED"))</f>
        <v/>
      </c>
      <c r="J644" s="9"/>
      <c r="K644" s="9"/>
      <c r="L644" s="9"/>
      <c r="M644" s="9"/>
      <c r="N644" s="9"/>
    </row>
    <row r="645" customFormat="false" ht="15" hidden="false" customHeight="false" outlineLevel="0" collapsed="false">
      <c r="A645" s="14"/>
      <c r="B645" s="9"/>
      <c r="C645" s="9"/>
      <c r="D645" s="15"/>
      <c r="E645" s="9"/>
      <c r="F645" s="9"/>
      <c r="G645" s="16" t="str">
        <f aca="false">IF($D645="","",$D645*IF($F645="",1,$F645))</f>
        <v/>
      </c>
      <c r="H645" s="9"/>
      <c r="I645" s="10" t="str">
        <f aca="false">IF($H645="","",IFERROR(INDEX(Categories!$B$5:$B$19,MATCH($H645,Categories!$A$5:$A$19,0)),"UNMAPPED"))</f>
        <v/>
      </c>
      <c r="J645" s="9"/>
      <c r="K645" s="9"/>
      <c r="L645" s="9"/>
      <c r="M645" s="9"/>
      <c r="N645" s="9"/>
    </row>
    <row r="646" customFormat="false" ht="15" hidden="false" customHeight="false" outlineLevel="0" collapsed="false">
      <c r="A646" s="14"/>
      <c r="B646" s="9"/>
      <c r="C646" s="9"/>
      <c r="D646" s="15"/>
      <c r="E646" s="9"/>
      <c r="F646" s="9"/>
      <c r="G646" s="16" t="str">
        <f aca="false">IF($D646="","",$D646*IF($F646="",1,$F646))</f>
        <v/>
      </c>
      <c r="H646" s="9"/>
      <c r="I646" s="10" t="str">
        <f aca="false">IF($H646="","",IFERROR(INDEX(Categories!$B$5:$B$19,MATCH($H646,Categories!$A$5:$A$19,0)),"UNMAPPED"))</f>
        <v/>
      </c>
      <c r="J646" s="9"/>
      <c r="K646" s="9"/>
      <c r="L646" s="9"/>
      <c r="M646" s="9"/>
      <c r="N646" s="9"/>
    </row>
    <row r="647" customFormat="false" ht="15" hidden="false" customHeight="false" outlineLevel="0" collapsed="false">
      <c r="A647" s="14"/>
      <c r="B647" s="9"/>
      <c r="C647" s="9"/>
      <c r="D647" s="15"/>
      <c r="E647" s="9"/>
      <c r="F647" s="9"/>
      <c r="G647" s="16" t="str">
        <f aca="false">IF($D647="","",$D647*IF($F647="",1,$F647))</f>
        <v/>
      </c>
      <c r="H647" s="9"/>
      <c r="I647" s="10" t="str">
        <f aca="false">IF($H647="","",IFERROR(INDEX(Categories!$B$5:$B$19,MATCH($H647,Categories!$A$5:$A$19,0)),"UNMAPPED"))</f>
        <v/>
      </c>
      <c r="J647" s="9"/>
      <c r="K647" s="9"/>
      <c r="L647" s="9"/>
      <c r="M647" s="9"/>
      <c r="N647" s="9"/>
    </row>
    <row r="648" customFormat="false" ht="15" hidden="false" customHeight="false" outlineLevel="0" collapsed="false">
      <c r="A648" s="14"/>
      <c r="B648" s="9"/>
      <c r="C648" s="9"/>
      <c r="D648" s="15"/>
      <c r="E648" s="9"/>
      <c r="F648" s="9"/>
      <c r="G648" s="16" t="str">
        <f aca="false">IF($D648="","",$D648*IF($F648="",1,$F648))</f>
        <v/>
      </c>
      <c r="H648" s="9"/>
      <c r="I648" s="10" t="str">
        <f aca="false">IF($H648="","",IFERROR(INDEX(Categories!$B$5:$B$19,MATCH($H648,Categories!$A$5:$A$19,0)),"UNMAPPED"))</f>
        <v/>
      </c>
      <c r="J648" s="9"/>
      <c r="K648" s="9"/>
      <c r="L648" s="9"/>
      <c r="M648" s="9"/>
      <c r="N648" s="9"/>
    </row>
    <row r="649" customFormat="false" ht="15" hidden="false" customHeight="false" outlineLevel="0" collapsed="false">
      <c r="A649" s="14"/>
      <c r="B649" s="9"/>
      <c r="C649" s="9"/>
      <c r="D649" s="15"/>
      <c r="E649" s="9"/>
      <c r="F649" s="9"/>
      <c r="G649" s="16" t="str">
        <f aca="false">IF($D649="","",$D649*IF($F649="",1,$F649))</f>
        <v/>
      </c>
      <c r="H649" s="9"/>
      <c r="I649" s="10" t="str">
        <f aca="false">IF($H649="","",IFERROR(INDEX(Categories!$B$5:$B$19,MATCH($H649,Categories!$A$5:$A$19,0)),"UNMAPPED"))</f>
        <v/>
      </c>
      <c r="J649" s="9"/>
      <c r="K649" s="9"/>
      <c r="L649" s="9"/>
      <c r="M649" s="9"/>
      <c r="N649" s="9"/>
    </row>
    <row r="650" customFormat="false" ht="15" hidden="false" customHeight="false" outlineLevel="0" collapsed="false">
      <c r="A650" s="14"/>
      <c r="B650" s="9"/>
      <c r="C650" s="9"/>
      <c r="D650" s="15"/>
      <c r="E650" s="9"/>
      <c r="F650" s="9"/>
      <c r="G650" s="16" t="str">
        <f aca="false">IF($D650="","",$D650*IF($F650="",1,$F650))</f>
        <v/>
      </c>
      <c r="H650" s="9"/>
      <c r="I650" s="10" t="str">
        <f aca="false">IF($H650="","",IFERROR(INDEX(Categories!$B$5:$B$19,MATCH($H650,Categories!$A$5:$A$19,0)),"UNMAPPED"))</f>
        <v/>
      </c>
      <c r="J650" s="9"/>
      <c r="K650" s="9"/>
      <c r="L650" s="9"/>
      <c r="M650" s="9"/>
      <c r="N650" s="9"/>
    </row>
    <row r="651" customFormat="false" ht="15" hidden="false" customHeight="false" outlineLevel="0" collapsed="false">
      <c r="A651" s="14"/>
      <c r="B651" s="9"/>
      <c r="C651" s="9"/>
      <c r="D651" s="15"/>
      <c r="E651" s="9"/>
      <c r="F651" s="9"/>
      <c r="G651" s="16" t="str">
        <f aca="false">IF($D651="","",$D651*IF($F651="",1,$F651))</f>
        <v/>
      </c>
      <c r="H651" s="9"/>
      <c r="I651" s="10" t="str">
        <f aca="false">IF($H651="","",IFERROR(INDEX(Categories!$B$5:$B$19,MATCH($H651,Categories!$A$5:$A$19,0)),"UNMAPPED"))</f>
        <v/>
      </c>
      <c r="J651" s="9"/>
      <c r="K651" s="9"/>
      <c r="L651" s="9"/>
      <c r="M651" s="9"/>
      <c r="N651" s="9"/>
    </row>
    <row r="652" customFormat="false" ht="15" hidden="false" customHeight="false" outlineLevel="0" collapsed="false">
      <c r="A652" s="14"/>
      <c r="B652" s="9"/>
      <c r="C652" s="9"/>
      <c r="D652" s="15"/>
      <c r="E652" s="9"/>
      <c r="F652" s="9"/>
      <c r="G652" s="16" t="str">
        <f aca="false">IF($D652="","",$D652*IF($F652="",1,$F652))</f>
        <v/>
      </c>
      <c r="H652" s="9"/>
      <c r="I652" s="10" t="str">
        <f aca="false">IF($H652="","",IFERROR(INDEX(Categories!$B$5:$B$19,MATCH($H652,Categories!$A$5:$A$19,0)),"UNMAPPED"))</f>
        <v/>
      </c>
      <c r="J652" s="9"/>
      <c r="K652" s="9"/>
      <c r="L652" s="9"/>
      <c r="M652" s="9"/>
      <c r="N652" s="9"/>
    </row>
    <row r="653" customFormat="false" ht="15" hidden="false" customHeight="false" outlineLevel="0" collapsed="false">
      <c r="A653" s="14"/>
      <c r="B653" s="9"/>
      <c r="C653" s="9"/>
      <c r="D653" s="15"/>
      <c r="E653" s="9"/>
      <c r="F653" s="9"/>
      <c r="G653" s="16" t="str">
        <f aca="false">IF($D653="","",$D653*IF($F653="",1,$F653))</f>
        <v/>
      </c>
      <c r="H653" s="9"/>
      <c r="I653" s="10" t="str">
        <f aca="false">IF($H653="","",IFERROR(INDEX(Categories!$B$5:$B$19,MATCH($H653,Categories!$A$5:$A$19,0)),"UNMAPPED"))</f>
        <v/>
      </c>
      <c r="J653" s="9"/>
      <c r="K653" s="9"/>
      <c r="L653" s="9"/>
      <c r="M653" s="9"/>
      <c r="N653" s="9"/>
    </row>
    <row r="654" customFormat="false" ht="15" hidden="false" customHeight="false" outlineLevel="0" collapsed="false">
      <c r="A654" s="14"/>
      <c r="B654" s="9"/>
      <c r="C654" s="9"/>
      <c r="D654" s="15"/>
      <c r="E654" s="9"/>
      <c r="F654" s="9"/>
      <c r="G654" s="16" t="str">
        <f aca="false">IF($D654="","",$D654*IF($F654="",1,$F654))</f>
        <v/>
      </c>
      <c r="H654" s="9"/>
      <c r="I654" s="10" t="str">
        <f aca="false">IF($H654="","",IFERROR(INDEX(Categories!$B$5:$B$19,MATCH($H654,Categories!$A$5:$A$19,0)),"UNMAPPED"))</f>
        <v/>
      </c>
      <c r="J654" s="9"/>
      <c r="K654" s="9"/>
      <c r="L654" s="9"/>
      <c r="M654" s="9"/>
      <c r="N654" s="9"/>
    </row>
    <row r="655" customFormat="false" ht="15" hidden="false" customHeight="false" outlineLevel="0" collapsed="false">
      <c r="A655" s="14"/>
      <c r="B655" s="9"/>
      <c r="C655" s="9"/>
      <c r="D655" s="15"/>
      <c r="E655" s="9"/>
      <c r="F655" s="9"/>
      <c r="G655" s="16" t="str">
        <f aca="false">IF($D655="","",$D655*IF($F655="",1,$F655))</f>
        <v/>
      </c>
      <c r="H655" s="9"/>
      <c r="I655" s="10" t="str">
        <f aca="false">IF($H655="","",IFERROR(INDEX(Categories!$B$5:$B$19,MATCH($H655,Categories!$A$5:$A$19,0)),"UNMAPPED"))</f>
        <v/>
      </c>
      <c r="J655" s="9"/>
      <c r="K655" s="9"/>
      <c r="L655" s="9"/>
      <c r="M655" s="9"/>
      <c r="N655" s="9"/>
    </row>
    <row r="656" customFormat="false" ht="15" hidden="false" customHeight="false" outlineLevel="0" collapsed="false">
      <c r="A656" s="14"/>
      <c r="B656" s="9"/>
      <c r="C656" s="9"/>
      <c r="D656" s="15"/>
      <c r="E656" s="9"/>
      <c r="F656" s="9"/>
      <c r="G656" s="16" t="str">
        <f aca="false">IF($D656="","",$D656*IF($F656="",1,$F656))</f>
        <v/>
      </c>
      <c r="H656" s="9"/>
      <c r="I656" s="10" t="str">
        <f aca="false">IF($H656="","",IFERROR(INDEX(Categories!$B$5:$B$19,MATCH($H656,Categories!$A$5:$A$19,0)),"UNMAPPED"))</f>
        <v/>
      </c>
      <c r="J656" s="9"/>
      <c r="K656" s="9"/>
      <c r="L656" s="9"/>
      <c r="M656" s="9"/>
      <c r="N656" s="9"/>
    </row>
    <row r="657" customFormat="false" ht="15" hidden="false" customHeight="false" outlineLevel="0" collapsed="false">
      <c r="A657" s="14"/>
      <c r="B657" s="9"/>
      <c r="C657" s="9"/>
      <c r="D657" s="15"/>
      <c r="E657" s="9"/>
      <c r="F657" s="9"/>
      <c r="G657" s="16" t="str">
        <f aca="false">IF($D657="","",$D657*IF($F657="",1,$F657))</f>
        <v/>
      </c>
      <c r="H657" s="9"/>
      <c r="I657" s="10" t="str">
        <f aca="false">IF($H657="","",IFERROR(INDEX(Categories!$B$5:$B$19,MATCH($H657,Categories!$A$5:$A$19,0)),"UNMAPPED"))</f>
        <v/>
      </c>
      <c r="J657" s="9"/>
      <c r="K657" s="9"/>
      <c r="L657" s="9"/>
      <c r="M657" s="9"/>
      <c r="N657" s="9"/>
    </row>
    <row r="658" customFormat="false" ht="15" hidden="false" customHeight="false" outlineLevel="0" collapsed="false">
      <c r="A658" s="14"/>
      <c r="B658" s="9"/>
      <c r="C658" s="9"/>
      <c r="D658" s="15"/>
      <c r="E658" s="9"/>
      <c r="F658" s="9"/>
      <c r="G658" s="16" t="str">
        <f aca="false">IF($D658="","",$D658*IF($F658="",1,$F658))</f>
        <v/>
      </c>
      <c r="H658" s="9"/>
      <c r="I658" s="10" t="str">
        <f aca="false">IF($H658="","",IFERROR(INDEX(Categories!$B$5:$B$19,MATCH($H658,Categories!$A$5:$A$19,0)),"UNMAPPED"))</f>
        <v/>
      </c>
      <c r="J658" s="9"/>
      <c r="K658" s="9"/>
      <c r="L658" s="9"/>
      <c r="M658" s="9"/>
      <c r="N658" s="9"/>
    </row>
    <row r="659" customFormat="false" ht="15" hidden="false" customHeight="false" outlineLevel="0" collapsed="false">
      <c r="A659" s="14"/>
      <c r="B659" s="9"/>
      <c r="C659" s="9"/>
      <c r="D659" s="15"/>
      <c r="E659" s="9"/>
      <c r="F659" s="9"/>
      <c r="G659" s="16" t="str">
        <f aca="false">IF($D659="","",$D659*IF($F659="",1,$F659))</f>
        <v/>
      </c>
      <c r="H659" s="9"/>
      <c r="I659" s="10" t="str">
        <f aca="false">IF($H659="","",IFERROR(INDEX(Categories!$B$5:$B$19,MATCH($H659,Categories!$A$5:$A$19,0)),"UNMAPPED"))</f>
        <v/>
      </c>
      <c r="J659" s="9"/>
      <c r="K659" s="9"/>
      <c r="L659" s="9"/>
      <c r="M659" s="9"/>
      <c r="N659" s="9"/>
    </row>
    <row r="660" customFormat="false" ht="15" hidden="false" customHeight="false" outlineLevel="0" collapsed="false">
      <c r="A660" s="14"/>
      <c r="B660" s="9"/>
      <c r="C660" s="9"/>
      <c r="D660" s="15"/>
      <c r="E660" s="9"/>
      <c r="F660" s="9"/>
      <c r="G660" s="16" t="str">
        <f aca="false">IF($D660="","",$D660*IF($F660="",1,$F660))</f>
        <v/>
      </c>
      <c r="H660" s="9"/>
      <c r="I660" s="10" t="str">
        <f aca="false">IF($H660="","",IFERROR(INDEX(Categories!$B$5:$B$19,MATCH($H660,Categories!$A$5:$A$19,0)),"UNMAPPED"))</f>
        <v/>
      </c>
      <c r="J660" s="9"/>
      <c r="K660" s="9"/>
      <c r="L660" s="9"/>
      <c r="M660" s="9"/>
      <c r="N660" s="9"/>
    </row>
    <row r="661" customFormat="false" ht="15" hidden="false" customHeight="false" outlineLevel="0" collapsed="false">
      <c r="A661" s="14"/>
      <c r="B661" s="9"/>
      <c r="C661" s="9"/>
      <c r="D661" s="15"/>
      <c r="E661" s="9"/>
      <c r="F661" s="9"/>
      <c r="G661" s="16" t="str">
        <f aca="false">IF($D661="","",$D661*IF($F661="",1,$F661))</f>
        <v/>
      </c>
      <c r="H661" s="9"/>
      <c r="I661" s="10" t="str">
        <f aca="false">IF($H661="","",IFERROR(INDEX(Categories!$B$5:$B$19,MATCH($H661,Categories!$A$5:$A$19,0)),"UNMAPPED"))</f>
        <v/>
      </c>
      <c r="J661" s="9"/>
      <c r="K661" s="9"/>
      <c r="L661" s="9"/>
      <c r="M661" s="9"/>
      <c r="N661" s="9"/>
    </row>
    <row r="662" customFormat="false" ht="15" hidden="false" customHeight="false" outlineLevel="0" collapsed="false">
      <c r="A662" s="14"/>
      <c r="B662" s="9"/>
      <c r="C662" s="9"/>
      <c r="D662" s="15"/>
      <c r="E662" s="9"/>
      <c r="F662" s="9"/>
      <c r="G662" s="16" t="str">
        <f aca="false">IF($D662="","",$D662*IF($F662="",1,$F662))</f>
        <v/>
      </c>
      <c r="H662" s="9"/>
      <c r="I662" s="10" t="str">
        <f aca="false">IF($H662="","",IFERROR(INDEX(Categories!$B$5:$B$19,MATCH($H662,Categories!$A$5:$A$19,0)),"UNMAPPED"))</f>
        <v/>
      </c>
      <c r="J662" s="9"/>
      <c r="K662" s="9"/>
      <c r="L662" s="9"/>
      <c r="M662" s="9"/>
      <c r="N662" s="9"/>
    </row>
    <row r="663" customFormat="false" ht="15" hidden="false" customHeight="false" outlineLevel="0" collapsed="false">
      <c r="A663" s="14"/>
      <c r="B663" s="9"/>
      <c r="C663" s="9"/>
      <c r="D663" s="15"/>
      <c r="E663" s="9"/>
      <c r="F663" s="9"/>
      <c r="G663" s="16" t="str">
        <f aca="false">IF($D663="","",$D663*IF($F663="",1,$F663))</f>
        <v/>
      </c>
      <c r="H663" s="9"/>
      <c r="I663" s="10" t="str">
        <f aca="false">IF($H663="","",IFERROR(INDEX(Categories!$B$5:$B$19,MATCH($H663,Categories!$A$5:$A$19,0)),"UNMAPPED"))</f>
        <v/>
      </c>
      <c r="J663" s="9"/>
      <c r="K663" s="9"/>
      <c r="L663" s="9"/>
      <c r="M663" s="9"/>
      <c r="N663" s="9"/>
    </row>
    <row r="664" customFormat="false" ht="15" hidden="false" customHeight="false" outlineLevel="0" collapsed="false">
      <c r="A664" s="14"/>
      <c r="B664" s="9"/>
      <c r="C664" s="9"/>
      <c r="D664" s="15"/>
      <c r="E664" s="9"/>
      <c r="F664" s="9"/>
      <c r="G664" s="16" t="str">
        <f aca="false">IF($D664="","",$D664*IF($F664="",1,$F664))</f>
        <v/>
      </c>
      <c r="H664" s="9"/>
      <c r="I664" s="10" t="str">
        <f aca="false">IF($H664="","",IFERROR(INDEX(Categories!$B$5:$B$19,MATCH($H664,Categories!$A$5:$A$19,0)),"UNMAPPED"))</f>
        <v/>
      </c>
      <c r="J664" s="9"/>
      <c r="K664" s="9"/>
      <c r="L664" s="9"/>
      <c r="M664" s="9"/>
      <c r="N664" s="9"/>
    </row>
    <row r="665" customFormat="false" ht="15" hidden="false" customHeight="false" outlineLevel="0" collapsed="false">
      <c r="A665" s="14"/>
      <c r="B665" s="9"/>
      <c r="C665" s="9"/>
      <c r="D665" s="15"/>
      <c r="E665" s="9"/>
      <c r="F665" s="9"/>
      <c r="G665" s="16" t="str">
        <f aca="false">IF($D665="","",$D665*IF($F665="",1,$F665))</f>
        <v/>
      </c>
      <c r="H665" s="9"/>
      <c r="I665" s="10" t="str">
        <f aca="false">IF($H665="","",IFERROR(INDEX(Categories!$B$5:$B$19,MATCH($H665,Categories!$A$5:$A$19,0)),"UNMAPPED"))</f>
        <v/>
      </c>
      <c r="J665" s="9"/>
      <c r="K665" s="9"/>
      <c r="L665" s="9"/>
      <c r="M665" s="9"/>
      <c r="N665" s="9"/>
    </row>
    <row r="666" customFormat="false" ht="15" hidden="false" customHeight="false" outlineLevel="0" collapsed="false">
      <c r="A666" s="14"/>
      <c r="B666" s="9"/>
      <c r="C666" s="9"/>
      <c r="D666" s="15"/>
      <c r="E666" s="9"/>
      <c r="F666" s="9"/>
      <c r="G666" s="16" t="str">
        <f aca="false">IF($D666="","",$D666*IF($F666="",1,$F666))</f>
        <v/>
      </c>
      <c r="H666" s="9"/>
      <c r="I666" s="10" t="str">
        <f aca="false">IF($H666="","",IFERROR(INDEX(Categories!$B$5:$B$19,MATCH($H666,Categories!$A$5:$A$19,0)),"UNMAPPED"))</f>
        <v/>
      </c>
      <c r="J666" s="9"/>
      <c r="K666" s="9"/>
      <c r="L666" s="9"/>
      <c r="M666" s="9"/>
      <c r="N666" s="9"/>
    </row>
    <row r="667" customFormat="false" ht="15" hidden="false" customHeight="false" outlineLevel="0" collapsed="false">
      <c r="A667" s="14"/>
      <c r="B667" s="9"/>
      <c r="C667" s="9"/>
      <c r="D667" s="15"/>
      <c r="E667" s="9"/>
      <c r="F667" s="9"/>
      <c r="G667" s="16" t="str">
        <f aca="false">IF($D667="","",$D667*IF($F667="",1,$F667))</f>
        <v/>
      </c>
      <c r="H667" s="9"/>
      <c r="I667" s="10" t="str">
        <f aca="false">IF($H667="","",IFERROR(INDEX(Categories!$B$5:$B$19,MATCH($H667,Categories!$A$5:$A$19,0)),"UNMAPPED"))</f>
        <v/>
      </c>
      <c r="J667" s="9"/>
      <c r="K667" s="9"/>
      <c r="L667" s="9"/>
      <c r="M667" s="9"/>
      <c r="N667" s="9"/>
    </row>
    <row r="668" customFormat="false" ht="15" hidden="false" customHeight="false" outlineLevel="0" collapsed="false">
      <c r="A668" s="14"/>
      <c r="B668" s="9"/>
      <c r="C668" s="9"/>
      <c r="D668" s="15"/>
      <c r="E668" s="9"/>
      <c r="F668" s="9"/>
      <c r="G668" s="16" t="str">
        <f aca="false">IF($D668="","",$D668*IF($F668="",1,$F668))</f>
        <v/>
      </c>
      <c r="H668" s="9"/>
      <c r="I668" s="10" t="str">
        <f aca="false">IF($H668="","",IFERROR(INDEX(Categories!$B$5:$B$19,MATCH($H668,Categories!$A$5:$A$19,0)),"UNMAPPED"))</f>
        <v/>
      </c>
      <c r="J668" s="9"/>
      <c r="K668" s="9"/>
      <c r="L668" s="9"/>
      <c r="M668" s="9"/>
      <c r="N668" s="9"/>
    </row>
    <row r="669" customFormat="false" ht="15" hidden="false" customHeight="false" outlineLevel="0" collapsed="false">
      <c r="A669" s="14"/>
      <c r="B669" s="9"/>
      <c r="C669" s="9"/>
      <c r="D669" s="15"/>
      <c r="E669" s="9"/>
      <c r="F669" s="9"/>
      <c r="G669" s="16" t="str">
        <f aca="false">IF($D669="","",$D669*IF($F669="",1,$F669))</f>
        <v/>
      </c>
      <c r="H669" s="9"/>
      <c r="I669" s="10" t="str">
        <f aca="false">IF($H669="","",IFERROR(INDEX(Categories!$B$5:$B$19,MATCH($H669,Categories!$A$5:$A$19,0)),"UNMAPPED"))</f>
        <v/>
      </c>
      <c r="J669" s="9"/>
      <c r="K669" s="9"/>
      <c r="L669" s="9"/>
      <c r="M669" s="9"/>
      <c r="N669" s="9"/>
    </row>
    <row r="670" customFormat="false" ht="15" hidden="false" customHeight="false" outlineLevel="0" collapsed="false">
      <c r="A670" s="14"/>
      <c r="B670" s="9"/>
      <c r="C670" s="9"/>
      <c r="D670" s="15"/>
      <c r="E670" s="9"/>
      <c r="F670" s="9"/>
      <c r="G670" s="16" t="str">
        <f aca="false">IF($D670="","",$D670*IF($F670="",1,$F670))</f>
        <v/>
      </c>
      <c r="H670" s="9"/>
      <c r="I670" s="10" t="str">
        <f aca="false">IF($H670="","",IFERROR(INDEX(Categories!$B$5:$B$19,MATCH($H670,Categories!$A$5:$A$19,0)),"UNMAPPED"))</f>
        <v/>
      </c>
      <c r="J670" s="9"/>
      <c r="K670" s="9"/>
      <c r="L670" s="9"/>
      <c r="M670" s="9"/>
      <c r="N670" s="9"/>
    </row>
    <row r="671" customFormat="false" ht="15" hidden="false" customHeight="false" outlineLevel="0" collapsed="false">
      <c r="A671" s="14"/>
      <c r="B671" s="9"/>
      <c r="C671" s="9"/>
      <c r="D671" s="15"/>
      <c r="E671" s="9"/>
      <c r="F671" s="9"/>
      <c r="G671" s="16" t="str">
        <f aca="false">IF($D671="","",$D671*IF($F671="",1,$F671))</f>
        <v/>
      </c>
      <c r="H671" s="9"/>
      <c r="I671" s="10" t="str">
        <f aca="false">IF($H671="","",IFERROR(INDEX(Categories!$B$5:$B$19,MATCH($H671,Categories!$A$5:$A$19,0)),"UNMAPPED"))</f>
        <v/>
      </c>
      <c r="J671" s="9"/>
      <c r="K671" s="9"/>
      <c r="L671" s="9"/>
      <c r="M671" s="9"/>
      <c r="N671" s="9"/>
    </row>
    <row r="672" customFormat="false" ht="15" hidden="false" customHeight="false" outlineLevel="0" collapsed="false">
      <c r="A672" s="14"/>
      <c r="B672" s="9"/>
      <c r="C672" s="9"/>
      <c r="D672" s="15"/>
      <c r="E672" s="9"/>
      <c r="F672" s="9"/>
      <c r="G672" s="16" t="str">
        <f aca="false">IF($D672="","",$D672*IF($F672="",1,$F672))</f>
        <v/>
      </c>
      <c r="H672" s="9"/>
      <c r="I672" s="10" t="str">
        <f aca="false">IF($H672="","",IFERROR(INDEX(Categories!$B$5:$B$19,MATCH($H672,Categories!$A$5:$A$19,0)),"UNMAPPED"))</f>
        <v/>
      </c>
      <c r="J672" s="9"/>
      <c r="K672" s="9"/>
      <c r="L672" s="9"/>
      <c r="M672" s="9"/>
      <c r="N672" s="9"/>
    </row>
    <row r="673" customFormat="false" ht="15" hidden="false" customHeight="false" outlineLevel="0" collapsed="false">
      <c r="A673" s="14"/>
      <c r="B673" s="9"/>
      <c r="C673" s="9"/>
      <c r="D673" s="15"/>
      <c r="E673" s="9"/>
      <c r="F673" s="9"/>
      <c r="G673" s="16" t="str">
        <f aca="false">IF($D673="","",$D673*IF($F673="",1,$F673))</f>
        <v/>
      </c>
      <c r="H673" s="9"/>
      <c r="I673" s="10" t="str">
        <f aca="false">IF($H673="","",IFERROR(INDEX(Categories!$B$5:$B$19,MATCH($H673,Categories!$A$5:$A$19,0)),"UNMAPPED"))</f>
        <v/>
      </c>
      <c r="J673" s="9"/>
      <c r="K673" s="9"/>
      <c r="L673" s="9"/>
      <c r="M673" s="9"/>
      <c r="N673" s="9"/>
    </row>
    <row r="674" customFormat="false" ht="15" hidden="false" customHeight="false" outlineLevel="0" collapsed="false">
      <c r="A674" s="14"/>
      <c r="B674" s="9"/>
      <c r="C674" s="9"/>
      <c r="D674" s="15"/>
      <c r="E674" s="9"/>
      <c r="F674" s="9"/>
      <c r="G674" s="16" t="str">
        <f aca="false">IF($D674="","",$D674*IF($F674="",1,$F674))</f>
        <v/>
      </c>
      <c r="H674" s="9"/>
      <c r="I674" s="10" t="str">
        <f aca="false">IF($H674="","",IFERROR(INDEX(Categories!$B$5:$B$19,MATCH($H674,Categories!$A$5:$A$19,0)),"UNMAPPED"))</f>
        <v/>
      </c>
      <c r="J674" s="9"/>
      <c r="K674" s="9"/>
      <c r="L674" s="9"/>
      <c r="M674" s="9"/>
      <c r="N674" s="9"/>
    </row>
    <row r="675" customFormat="false" ht="15" hidden="false" customHeight="false" outlineLevel="0" collapsed="false">
      <c r="A675" s="14"/>
      <c r="B675" s="9"/>
      <c r="C675" s="9"/>
      <c r="D675" s="15"/>
      <c r="E675" s="9"/>
      <c r="F675" s="9"/>
      <c r="G675" s="16" t="str">
        <f aca="false">IF($D675="","",$D675*IF($F675="",1,$F675))</f>
        <v/>
      </c>
      <c r="H675" s="9"/>
      <c r="I675" s="10" t="str">
        <f aca="false">IF($H675="","",IFERROR(INDEX(Categories!$B$5:$B$19,MATCH($H675,Categories!$A$5:$A$19,0)),"UNMAPPED"))</f>
        <v/>
      </c>
      <c r="J675" s="9"/>
      <c r="K675" s="9"/>
      <c r="L675" s="9"/>
      <c r="M675" s="9"/>
      <c r="N675" s="9"/>
    </row>
    <row r="676" customFormat="false" ht="15" hidden="false" customHeight="false" outlineLevel="0" collapsed="false">
      <c r="A676" s="14"/>
      <c r="B676" s="9"/>
      <c r="C676" s="9"/>
      <c r="D676" s="15"/>
      <c r="E676" s="9"/>
      <c r="F676" s="9"/>
      <c r="G676" s="16" t="str">
        <f aca="false">IF($D676="","",$D676*IF($F676="",1,$F676))</f>
        <v/>
      </c>
      <c r="H676" s="9"/>
      <c r="I676" s="10" t="str">
        <f aca="false">IF($H676="","",IFERROR(INDEX(Categories!$B$5:$B$19,MATCH($H676,Categories!$A$5:$A$19,0)),"UNMAPPED"))</f>
        <v/>
      </c>
      <c r="J676" s="9"/>
      <c r="K676" s="9"/>
      <c r="L676" s="9"/>
      <c r="M676" s="9"/>
      <c r="N676" s="9"/>
    </row>
    <row r="677" customFormat="false" ht="15" hidden="false" customHeight="false" outlineLevel="0" collapsed="false">
      <c r="A677" s="14"/>
      <c r="B677" s="9"/>
      <c r="C677" s="9"/>
      <c r="D677" s="15"/>
      <c r="E677" s="9"/>
      <c r="F677" s="9"/>
      <c r="G677" s="16" t="str">
        <f aca="false">IF($D677="","",$D677*IF($F677="",1,$F677))</f>
        <v/>
      </c>
      <c r="H677" s="9"/>
      <c r="I677" s="10" t="str">
        <f aca="false">IF($H677="","",IFERROR(INDEX(Categories!$B$5:$B$19,MATCH($H677,Categories!$A$5:$A$19,0)),"UNMAPPED"))</f>
        <v/>
      </c>
      <c r="J677" s="9"/>
      <c r="K677" s="9"/>
      <c r="L677" s="9"/>
      <c r="M677" s="9"/>
      <c r="N677" s="9"/>
    </row>
    <row r="678" customFormat="false" ht="15" hidden="false" customHeight="false" outlineLevel="0" collapsed="false">
      <c r="A678" s="14"/>
      <c r="B678" s="9"/>
      <c r="C678" s="9"/>
      <c r="D678" s="15"/>
      <c r="E678" s="9"/>
      <c r="F678" s="9"/>
      <c r="G678" s="16" t="str">
        <f aca="false">IF($D678="","",$D678*IF($F678="",1,$F678))</f>
        <v/>
      </c>
      <c r="H678" s="9"/>
      <c r="I678" s="10" t="str">
        <f aca="false">IF($H678="","",IFERROR(INDEX(Categories!$B$5:$B$19,MATCH($H678,Categories!$A$5:$A$19,0)),"UNMAPPED"))</f>
        <v/>
      </c>
      <c r="J678" s="9"/>
      <c r="K678" s="9"/>
      <c r="L678" s="9"/>
      <c r="M678" s="9"/>
      <c r="N678" s="9"/>
    </row>
    <row r="679" customFormat="false" ht="15" hidden="false" customHeight="false" outlineLevel="0" collapsed="false">
      <c r="A679" s="14"/>
      <c r="B679" s="9"/>
      <c r="C679" s="9"/>
      <c r="D679" s="15"/>
      <c r="E679" s="9"/>
      <c r="F679" s="9"/>
      <c r="G679" s="16" t="str">
        <f aca="false">IF($D679="","",$D679*IF($F679="",1,$F679))</f>
        <v/>
      </c>
      <c r="H679" s="9"/>
      <c r="I679" s="10" t="str">
        <f aca="false">IF($H679="","",IFERROR(INDEX(Categories!$B$5:$B$19,MATCH($H679,Categories!$A$5:$A$19,0)),"UNMAPPED"))</f>
        <v/>
      </c>
      <c r="J679" s="9"/>
      <c r="K679" s="9"/>
      <c r="L679" s="9"/>
      <c r="M679" s="9"/>
      <c r="N679" s="9"/>
    </row>
    <row r="680" customFormat="false" ht="15" hidden="false" customHeight="false" outlineLevel="0" collapsed="false">
      <c r="A680" s="14"/>
      <c r="B680" s="9"/>
      <c r="C680" s="9"/>
      <c r="D680" s="15"/>
      <c r="E680" s="9"/>
      <c r="F680" s="9"/>
      <c r="G680" s="16" t="str">
        <f aca="false">IF($D680="","",$D680*IF($F680="",1,$F680))</f>
        <v/>
      </c>
      <c r="H680" s="9"/>
      <c r="I680" s="10" t="str">
        <f aca="false">IF($H680="","",IFERROR(INDEX(Categories!$B$5:$B$19,MATCH($H680,Categories!$A$5:$A$19,0)),"UNMAPPED"))</f>
        <v/>
      </c>
      <c r="J680" s="9"/>
      <c r="K680" s="9"/>
      <c r="L680" s="9"/>
      <c r="M680" s="9"/>
      <c r="N680" s="9"/>
    </row>
    <row r="681" customFormat="false" ht="15" hidden="false" customHeight="false" outlineLevel="0" collapsed="false">
      <c r="A681" s="14"/>
      <c r="B681" s="9"/>
      <c r="C681" s="9"/>
      <c r="D681" s="15"/>
      <c r="E681" s="9"/>
      <c r="F681" s="9"/>
      <c r="G681" s="16" t="str">
        <f aca="false">IF($D681="","",$D681*IF($F681="",1,$F681))</f>
        <v/>
      </c>
      <c r="H681" s="9"/>
      <c r="I681" s="10" t="str">
        <f aca="false">IF($H681="","",IFERROR(INDEX(Categories!$B$5:$B$19,MATCH($H681,Categories!$A$5:$A$19,0)),"UNMAPPED"))</f>
        <v/>
      </c>
      <c r="J681" s="9"/>
      <c r="K681" s="9"/>
      <c r="L681" s="9"/>
      <c r="M681" s="9"/>
      <c r="N681" s="9"/>
    </row>
    <row r="682" customFormat="false" ht="15" hidden="false" customHeight="false" outlineLevel="0" collapsed="false">
      <c r="A682" s="14"/>
      <c r="B682" s="9"/>
      <c r="C682" s="9"/>
      <c r="D682" s="15"/>
      <c r="E682" s="9"/>
      <c r="F682" s="9"/>
      <c r="G682" s="16" t="str">
        <f aca="false">IF($D682="","",$D682*IF($F682="",1,$F682))</f>
        <v/>
      </c>
      <c r="H682" s="9"/>
      <c r="I682" s="10" t="str">
        <f aca="false">IF($H682="","",IFERROR(INDEX(Categories!$B$5:$B$19,MATCH($H682,Categories!$A$5:$A$19,0)),"UNMAPPED"))</f>
        <v/>
      </c>
      <c r="J682" s="9"/>
      <c r="K682" s="9"/>
      <c r="L682" s="9"/>
      <c r="M682" s="9"/>
      <c r="N682" s="9"/>
    </row>
    <row r="683" customFormat="false" ht="15" hidden="false" customHeight="false" outlineLevel="0" collapsed="false">
      <c r="A683" s="14"/>
      <c r="B683" s="9"/>
      <c r="C683" s="9"/>
      <c r="D683" s="15"/>
      <c r="E683" s="9"/>
      <c r="F683" s="9"/>
      <c r="G683" s="16" t="str">
        <f aca="false">IF($D683="","",$D683*IF($F683="",1,$F683))</f>
        <v/>
      </c>
      <c r="H683" s="9"/>
      <c r="I683" s="10" t="str">
        <f aca="false">IF($H683="","",IFERROR(INDEX(Categories!$B$5:$B$19,MATCH($H683,Categories!$A$5:$A$19,0)),"UNMAPPED"))</f>
        <v/>
      </c>
      <c r="J683" s="9"/>
      <c r="K683" s="9"/>
      <c r="L683" s="9"/>
      <c r="M683" s="9"/>
      <c r="N683" s="9"/>
    </row>
    <row r="684" customFormat="false" ht="15" hidden="false" customHeight="false" outlineLevel="0" collapsed="false">
      <c r="A684" s="14"/>
      <c r="B684" s="9"/>
      <c r="C684" s="9"/>
      <c r="D684" s="15"/>
      <c r="E684" s="9"/>
      <c r="F684" s="9"/>
      <c r="G684" s="16" t="str">
        <f aca="false">IF($D684="","",$D684*IF($F684="",1,$F684))</f>
        <v/>
      </c>
      <c r="H684" s="9"/>
      <c r="I684" s="10" t="str">
        <f aca="false">IF($H684="","",IFERROR(INDEX(Categories!$B$5:$B$19,MATCH($H684,Categories!$A$5:$A$19,0)),"UNMAPPED"))</f>
        <v/>
      </c>
      <c r="J684" s="9"/>
      <c r="K684" s="9"/>
      <c r="L684" s="9"/>
      <c r="M684" s="9"/>
      <c r="N684" s="9"/>
    </row>
    <row r="685" customFormat="false" ht="15" hidden="false" customHeight="false" outlineLevel="0" collapsed="false">
      <c r="A685" s="14"/>
      <c r="B685" s="9"/>
      <c r="C685" s="9"/>
      <c r="D685" s="15"/>
      <c r="E685" s="9"/>
      <c r="F685" s="9"/>
      <c r="G685" s="16" t="str">
        <f aca="false">IF($D685="","",$D685*IF($F685="",1,$F685))</f>
        <v/>
      </c>
      <c r="H685" s="9"/>
      <c r="I685" s="10" t="str">
        <f aca="false">IF($H685="","",IFERROR(INDEX(Categories!$B$5:$B$19,MATCH($H685,Categories!$A$5:$A$19,0)),"UNMAPPED"))</f>
        <v/>
      </c>
      <c r="J685" s="9"/>
      <c r="K685" s="9"/>
      <c r="L685" s="9"/>
      <c r="M685" s="9"/>
      <c r="N685" s="9"/>
    </row>
    <row r="686" customFormat="false" ht="15" hidden="false" customHeight="false" outlineLevel="0" collapsed="false">
      <c r="A686" s="14"/>
      <c r="B686" s="9"/>
      <c r="C686" s="9"/>
      <c r="D686" s="15"/>
      <c r="E686" s="9"/>
      <c r="F686" s="9"/>
      <c r="G686" s="16" t="str">
        <f aca="false">IF($D686="","",$D686*IF($F686="",1,$F686))</f>
        <v/>
      </c>
      <c r="H686" s="9"/>
      <c r="I686" s="10" t="str">
        <f aca="false">IF($H686="","",IFERROR(INDEX(Categories!$B$5:$B$19,MATCH($H686,Categories!$A$5:$A$19,0)),"UNMAPPED"))</f>
        <v/>
      </c>
      <c r="J686" s="9"/>
      <c r="K686" s="9"/>
      <c r="L686" s="9"/>
      <c r="M686" s="9"/>
      <c r="N686" s="9"/>
    </row>
    <row r="687" customFormat="false" ht="15" hidden="false" customHeight="false" outlineLevel="0" collapsed="false">
      <c r="A687" s="14"/>
      <c r="B687" s="9"/>
      <c r="C687" s="9"/>
      <c r="D687" s="15"/>
      <c r="E687" s="9"/>
      <c r="F687" s="9"/>
      <c r="G687" s="16" t="str">
        <f aca="false">IF($D687="","",$D687*IF($F687="",1,$F687))</f>
        <v/>
      </c>
      <c r="H687" s="9"/>
      <c r="I687" s="10" t="str">
        <f aca="false">IF($H687="","",IFERROR(INDEX(Categories!$B$5:$B$19,MATCH($H687,Categories!$A$5:$A$19,0)),"UNMAPPED"))</f>
        <v/>
      </c>
      <c r="J687" s="9"/>
      <c r="K687" s="9"/>
      <c r="L687" s="9"/>
      <c r="M687" s="9"/>
      <c r="N687" s="9"/>
    </row>
    <row r="688" customFormat="false" ht="15" hidden="false" customHeight="false" outlineLevel="0" collapsed="false">
      <c r="A688" s="14"/>
      <c r="B688" s="9"/>
      <c r="C688" s="9"/>
      <c r="D688" s="15"/>
      <c r="E688" s="9"/>
      <c r="F688" s="9"/>
      <c r="G688" s="16" t="str">
        <f aca="false">IF($D688="","",$D688*IF($F688="",1,$F688))</f>
        <v/>
      </c>
      <c r="H688" s="9"/>
      <c r="I688" s="10" t="str">
        <f aca="false">IF($H688="","",IFERROR(INDEX(Categories!$B$5:$B$19,MATCH($H688,Categories!$A$5:$A$19,0)),"UNMAPPED"))</f>
        <v/>
      </c>
      <c r="J688" s="9"/>
      <c r="K688" s="9"/>
      <c r="L688" s="9"/>
      <c r="M688" s="9"/>
      <c r="N688" s="9"/>
    </row>
    <row r="689" customFormat="false" ht="15" hidden="false" customHeight="false" outlineLevel="0" collapsed="false">
      <c r="A689" s="14"/>
      <c r="B689" s="9"/>
      <c r="C689" s="9"/>
      <c r="D689" s="15"/>
      <c r="E689" s="9"/>
      <c r="F689" s="9"/>
      <c r="G689" s="16" t="str">
        <f aca="false">IF($D689="","",$D689*IF($F689="",1,$F689))</f>
        <v/>
      </c>
      <c r="H689" s="9"/>
      <c r="I689" s="10" t="str">
        <f aca="false">IF($H689="","",IFERROR(INDEX(Categories!$B$5:$B$19,MATCH($H689,Categories!$A$5:$A$19,0)),"UNMAPPED"))</f>
        <v/>
      </c>
      <c r="J689" s="9"/>
      <c r="K689" s="9"/>
      <c r="L689" s="9"/>
      <c r="M689" s="9"/>
      <c r="N689" s="9"/>
    </row>
    <row r="690" customFormat="false" ht="15" hidden="false" customHeight="false" outlineLevel="0" collapsed="false">
      <c r="A690" s="14"/>
      <c r="B690" s="9"/>
      <c r="C690" s="9"/>
      <c r="D690" s="15"/>
      <c r="E690" s="9"/>
      <c r="F690" s="9"/>
      <c r="G690" s="16" t="str">
        <f aca="false">IF($D690="","",$D690*IF($F690="",1,$F690))</f>
        <v/>
      </c>
      <c r="H690" s="9"/>
      <c r="I690" s="10" t="str">
        <f aca="false">IF($H690="","",IFERROR(INDEX(Categories!$B$5:$B$19,MATCH($H690,Categories!$A$5:$A$19,0)),"UNMAPPED"))</f>
        <v/>
      </c>
      <c r="J690" s="9"/>
      <c r="K690" s="9"/>
      <c r="L690" s="9"/>
      <c r="M690" s="9"/>
      <c r="N690" s="9"/>
    </row>
    <row r="691" customFormat="false" ht="15" hidden="false" customHeight="false" outlineLevel="0" collapsed="false">
      <c r="A691" s="14"/>
      <c r="B691" s="9"/>
      <c r="C691" s="9"/>
      <c r="D691" s="15"/>
      <c r="E691" s="9"/>
      <c r="F691" s="9"/>
      <c r="G691" s="16" t="str">
        <f aca="false">IF($D691="","",$D691*IF($F691="",1,$F691))</f>
        <v/>
      </c>
      <c r="H691" s="9"/>
      <c r="I691" s="10" t="str">
        <f aca="false">IF($H691="","",IFERROR(INDEX(Categories!$B$5:$B$19,MATCH($H691,Categories!$A$5:$A$19,0)),"UNMAPPED"))</f>
        <v/>
      </c>
      <c r="J691" s="9"/>
      <c r="K691" s="9"/>
      <c r="L691" s="9"/>
      <c r="M691" s="9"/>
      <c r="N691" s="9"/>
    </row>
    <row r="692" customFormat="false" ht="15" hidden="false" customHeight="false" outlineLevel="0" collapsed="false">
      <c r="A692" s="14"/>
      <c r="B692" s="9"/>
      <c r="C692" s="9"/>
      <c r="D692" s="15"/>
      <c r="E692" s="9"/>
      <c r="F692" s="9"/>
      <c r="G692" s="16" t="str">
        <f aca="false">IF($D692="","",$D692*IF($F692="",1,$F692))</f>
        <v/>
      </c>
      <c r="H692" s="9"/>
      <c r="I692" s="10" t="str">
        <f aca="false">IF($H692="","",IFERROR(INDEX(Categories!$B$5:$B$19,MATCH($H692,Categories!$A$5:$A$19,0)),"UNMAPPED"))</f>
        <v/>
      </c>
      <c r="J692" s="9"/>
      <c r="K692" s="9"/>
      <c r="L692" s="9"/>
      <c r="M692" s="9"/>
      <c r="N692" s="9"/>
    </row>
    <row r="693" customFormat="false" ht="15" hidden="false" customHeight="false" outlineLevel="0" collapsed="false">
      <c r="A693" s="14"/>
      <c r="B693" s="9"/>
      <c r="C693" s="9"/>
      <c r="D693" s="15"/>
      <c r="E693" s="9"/>
      <c r="F693" s="9"/>
      <c r="G693" s="16" t="str">
        <f aca="false">IF($D693="","",$D693*IF($F693="",1,$F693))</f>
        <v/>
      </c>
      <c r="H693" s="9"/>
      <c r="I693" s="10" t="str">
        <f aca="false">IF($H693="","",IFERROR(INDEX(Categories!$B$5:$B$19,MATCH($H693,Categories!$A$5:$A$19,0)),"UNMAPPED"))</f>
        <v/>
      </c>
      <c r="J693" s="9"/>
      <c r="K693" s="9"/>
      <c r="L693" s="9"/>
      <c r="M693" s="9"/>
      <c r="N693" s="9"/>
    </row>
    <row r="694" customFormat="false" ht="15" hidden="false" customHeight="false" outlineLevel="0" collapsed="false">
      <c r="A694" s="14"/>
      <c r="B694" s="9"/>
      <c r="C694" s="9"/>
      <c r="D694" s="15"/>
      <c r="E694" s="9"/>
      <c r="F694" s="9"/>
      <c r="G694" s="16" t="str">
        <f aca="false">IF($D694="","",$D694*IF($F694="",1,$F694))</f>
        <v/>
      </c>
      <c r="H694" s="9"/>
      <c r="I694" s="10" t="str">
        <f aca="false">IF($H694="","",IFERROR(INDEX(Categories!$B$5:$B$19,MATCH($H694,Categories!$A$5:$A$19,0)),"UNMAPPED"))</f>
        <v/>
      </c>
      <c r="J694" s="9"/>
      <c r="K694" s="9"/>
      <c r="L694" s="9"/>
      <c r="M694" s="9"/>
      <c r="N694" s="9"/>
    </row>
    <row r="695" customFormat="false" ht="15" hidden="false" customHeight="false" outlineLevel="0" collapsed="false">
      <c r="A695" s="14"/>
      <c r="B695" s="9"/>
      <c r="C695" s="9"/>
      <c r="D695" s="15"/>
      <c r="E695" s="9"/>
      <c r="F695" s="9"/>
      <c r="G695" s="16" t="str">
        <f aca="false">IF($D695="","",$D695*IF($F695="",1,$F695))</f>
        <v/>
      </c>
      <c r="H695" s="9"/>
      <c r="I695" s="10" t="str">
        <f aca="false">IF($H695="","",IFERROR(INDEX(Categories!$B$5:$B$19,MATCH($H695,Categories!$A$5:$A$19,0)),"UNMAPPED"))</f>
        <v/>
      </c>
      <c r="J695" s="9"/>
      <c r="K695" s="9"/>
      <c r="L695" s="9"/>
      <c r="M695" s="9"/>
      <c r="N695" s="9"/>
    </row>
    <row r="696" customFormat="false" ht="15" hidden="false" customHeight="false" outlineLevel="0" collapsed="false">
      <c r="A696" s="14"/>
      <c r="B696" s="9"/>
      <c r="C696" s="9"/>
      <c r="D696" s="15"/>
      <c r="E696" s="9"/>
      <c r="F696" s="9"/>
      <c r="G696" s="16" t="str">
        <f aca="false">IF($D696="","",$D696*IF($F696="",1,$F696))</f>
        <v/>
      </c>
      <c r="H696" s="9"/>
      <c r="I696" s="10" t="str">
        <f aca="false">IF($H696="","",IFERROR(INDEX(Categories!$B$5:$B$19,MATCH($H696,Categories!$A$5:$A$19,0)),"UNMAPPED"))</f>
        <v/>
      </c>
      <c r="J696" s="9"/>
      <c r="K696" s="9"/>
      <c r="L696" s="9"/>
      <c r="M696" s="9"/>
      <c r="N696" s="9"/>
    </row>
    <row r="697" customFormat="false" ht="15" hidden="false" customHeight="false" outlineLevel="0" collapsed="false">
      <c r="A697" s="14"/>
      <c r="B697" s="9"/>
      <c r="C697" s="9"/>
      <c r="D697" s="15"/>
      <c r="E697" s="9"/>
      <c r="F697" s="9"/>
      <c r="G697" s="16" t="str">
        <f aca="false">IF($D697="","",$D697*IF($F697="",1,$F697))</f>
        <v/>
      </c>
      <c r="H697" s="9"/>
      <c r="I697" s="10" t="str">
        <f aca="false">IF($H697="","",IFERROR(INDEX(Categories!$B$5:$B$19,MATCH($H697,Categories!$A$5:$A$19,0)),"UNMAPPED"))</f>
        <v/>
      </c>
      <c r="J697" s="9"/>
      <c r="K697" s="9"/>
      <c r="L697" s="9"/>
      <c r="M697" s="9"/>
      <c r="N697" s="9"/>
    </row>
    <row r="698" customFormat="false" ht="15" hidden="false" customHeight="false" outlineLevel="0" collapsed="false">
      <c r="A698" s="14"/>
      <c r="B698" s="9"/>
      <c r="C698" s="9"/>
      <c r="D698" s="15"/>
      <c r="E698" s="9"/>
      <c r="F698" s="9"/>
      <c r="G698" s="16" t="str">
        <f aca="false">IF($D698="","",$D698*IF($F698="",1,$F698))</f>
        <v/>
      </c>
      <c r="H698" s="9"/>
      <c r="I698" s="10" t="str">
        <f aca="false">IF($H698="","",IFERROR(INDEX(Categories!$B$5:$B$19,MATCH($H698,Categories!$A$5:$A$19,0)),"UNMAPPED"))</f>
        <v/>
      </c>
      <c r="J698" s="9"/>
      <c r="K698" s="9"/>
      <c r="L698" s="9"/>
      <c r="M698" s="9"/>
      <c r="N698" s="9"/>
    </row>
    <row r="699" customFormat="false" ht="15" hidden="false" customHeight="false" outlineLevel="0" collapsed="false">
      <c r="A699" s="14"/>
      <c r="B699" s="9"/>
      <c r="C699" s="9"/>
      <c r="D699" s="15"/>
      <c r="E699" s="9"/>
      <c r="F699" s="9"/>
      <c r="G699" s="16" t="str">
        <f aca="false">IF($D699="","",$D699*IF($F699="",1,$F699))</f>
        <v/>
      </c>
      <c r="H699" s="9"/>
      <c r="I699" s="10" t="str">
        <f aca="false">IF($H699="","",IFERROR(INDEX(Categories!$B$5:$B$19,MATCH($H699,Categories!$A$5:$A$19,0)),"UNMAPPED"))</f>
        <v/>
      </c>
      <c r="J699" s="9"/>
      <c r="K699" s="9"/>
      <c r="L699" s="9"/>
      <c r="M699" s="9"/>
      <c r="N699" s="9"/>
    </row>
    <row r="700" customFormat="false" ht="15" hidden="false" customHeight="false" outlineLevel="0" collapsed="false">
      <c r="A700" s="14"/>
      <c r="B700" s="9"/>
      <c r="C700" s="9"/>
      <c r="D700" s="15"/>
      <c r="E700" s="9"/>
      <c r="F700" s="9"/>
      <c r="G700" s="16" t="str">
        <f aca="false">IF($D700="","",$D700*IF($F700="",1,$F700))</f>
        <v/>
      </c>
      <c r="H700" s="9"/>
      <c r="I700" s="10" t="str">
        <f aca="false">IF($H700="","",IFERROR(INDEX(Categories!$B$5:$B$19,MATCH($H700,Categories!$A$5:$A$19,0)),"UNMAPPED"))</f>
        <v/>
      </c>
      <c r="J700" s="9"/>
      <c r="K700" s="9"/>
      <c r="L700" s="9"/>
      <c r="M700" s="9"/>
      <c r="N700" s="9"/>
    </row>
    <row r="701" customFormat="false" ht="15" hidden="false" customHeight="false" outlineLevel="0" collapsed="false">
      <c r="A701" s="14"/>
      <c r="B701" s="9"/>
      <c r="C701" s="9"/>
      <c r="D701" s="15"/>
      <c r="E701" s="9"/>
      <c r="F701" s="9"/>
      <c r="G701" s="16" t="str">
        <f aca="false">IF($D701="","",$D701*IF($F701="",1,$F701))</f>
        <v/>
      </c>
      <c r="H701" s="9"/>
      <c r="I701" s="10" t="str">
        <f aca="false">IF($H701="","",IFERROR(INDEX(Categories!$B$5:$B$19,MATCH($H701,Categories!$A$5:$A$19,0)),"UNMAPPED"))</f>
        <v/>
      </c>
      <c r="J701" s="9"/>
      <c r="K701" s="9"/>
      <c r="L701" s="9"/>
      <c r="M701" s="9"/>
      <c r="N701" s="9"/>
    </row>
    <row r="702" customFormat="false" ht="15" hidden="false" customHeight="false" outlineLevel="0" collapsed="false">
      <c r="A702" s="14"/>
      <c r="B702" s="9"/>
      <c r="C702" s="9"/>
      <c r="D702" s="15"/>
      <c r="E702" s="9"/>
      <c r="F702" s="9"/>
      <c r="G702" s="16" t="str">
        <f aca="false">IF($D702="","",$D702*IF($F702="",1,$F702))</f>
        <v/>
      </c>
      <c r="H702" s="9"/>
      <c r="I702" s="10" t="str">
        <f aca="false">IF($H702="","",IFERROR(INDEX(Categories!$B$5:$B$19,MATCH($H702,Categories!$A$5:$A$19,0)),"UNMAPPED"))</f>
        <v/>
      </c>
      <c r="J702" s="9"/>
      <c r="K702" s="9"/>
      <c r="L702" s="9"/>
      <c r="M702" s="9"/>
      <c r="N702" s="9"/>
    </row>
    <row r="703" customFormat="false" ht="15" hidden="false" customHeight="false" outlineLevel="0" collapsed="false">
      <c r="A703" s="14"/>
      <c r="B703" s="9"/>
      <c r="C703" s="9"/>
      <c r="D703" s="15"/>
      <c r="E703" s="9"/>
      <c r="F703" s="9"/>
      <c r="G703" s="16" t="str">
        <f aca="false">IF($D703="","",$D703*IF($F703="",1,$F703))</f>
        <v/>
      </c>
      <c r="H703" s="9"/>
      <c r="I703" s="10" t="str">
        <f aca="false">IF($H703="","",IFERROR(INDEX(Categories!$B$5:$B$19,MATCH($H703,Categories!$A$5:$A$19,0)),"UNMAPPED"))</f>
        <v/>
      </c>
      <c r="J703" s="9"/>
      <c r="K703" s="9"/>
      <c r="L703" s="9"/>
      <c r="M703" s="9"/>
      <c r="N703" s="9"/>
    </row>
    <row r="704" customFormat="false" ht="15" hidden="false" customHeight="false" outlineLevel="0" collapsed="false">
      <c r="A704" s="14"/>
      <c r="B704" s="9"/>
      <c r="C704" s="9"/>
      <c r="D704" s="15"/>
      <c r="E704" s="9"/>
      <c r="F704" s="9"/>
      <c r="G704" s="16" t="str">
        <f aca="false">IF($D704="","",$D704*IF($F704="",1,$F704))</f>
        <v/>
      </c>
      <c r="H704" s="9"/>
      <c r="I704" s="10" t="str">
        <f aca="false">IF($H704="","",IFERROR(INDEX(Categories!$B$5:$B$19,MATCH($H704,Categories!$A$5:$A$19,0)),"UNMAPPED"))</f>
        <v/>
      </c>
      <c r="J704" s="9"/>
      <c r="K704" s="9"/>
      <c r="L704" s="9"/>
      <c r="M704" s="9"/>
      <c r="N704" s="9"/>
    </row>
    <row r="705" customFormat="false" ht="15" hidden="false" customHeight="false" outlineLevel="0" collapsed="false">
      <c r="A705" s="14"/>
      <c r="B705" s="9"/>
      <c r="C705" s="9"/>
      <c r="D705" s="15"/>
      <c r="E705" s="9"/>
      <c r="F705" s="9"/>
      <c r="G705" s="16" t="str">
        <f aca="false">IF($D705="","",$D705*IF($F705="",1,$F705))</f>
        <v/>
      </c>
      <c r="H705" s="9"/>
      <c r="I705" s="10" t="str">
        <f aca="false">IF($H705="","",IFERROR(INDEX(Categories!$B$5:$B$19,MATCH($H705,Categories!$A$5:$A$19,0)),"UNMAPPED"))</f>
        <v/>
      </c>
      <c r="J705" s="9"/>
      <c r="K705" s="9"/>
      <c r="L705" s="9"/>
      <c r="M705" s="9"/>
      <c r="N705" s="9"/>
    </row>
    <row r="706" customFormat="false" ht="15" hidden="false" customHeight="false" outlineLevel="0" collapsed="false">
      <c r="A706" s="14"/>
      <c r="B706" s="9"/>
      <c r="C706" s="9"/>
      <c r="D706" s="15"/>
      <c r="E706" s="9"/>
      <c r="F706" s="9"/>
      <c r="G706" s="16" t="str">
        <f aca="false">IF($D706="","",$D706*IF($F706="",1,$F706))</f>
        <v/>
      </c>
      <c r="H706" s="9"/>
      <c r="I706" s="10" t="str">
        <f aca="false">IF($H706="","",IFERROR(INDEX(Categories!$B$5:$B$19,MATCH($H706,Categories!$A$5:$A$19,0)),"UNMAPPED"))</f>
        <v/>
      </c>
      <c r="J706" s="9"/>
      <c r="K706" s="9"/>
      <c r="L706" s="9"/>
      <c r="M706" s="9"/>
      <c r="N706" s="9"/>
    </row>
    <row r="707" customFormat="false" ht="15" hidden="false" customHeight="false" outlineLevel="0" collapsed="false">
      <c r="A707" s="14"/>
      <c r="B707" s="9"/>
      <c r="C707" s="9"/>
      <c r="D707" s="15"/>
      <c r="E707" s="9"/>
      <c r="F707" s="9"/>
      <c r="G707" s="16" t="str">
        <f aca="false">IF($D707="","",$D707*IF($F707="",1,$F707))</f>
        <v/>
      </c>
      <c r="H707" s="9"/>
      <c r="I707" s="10" t="str">
        <f aca="false">IF($H707="","",IFERROR(INDEX(Categories!$B$5:$B$19,MATCH($H707,Categories!$A$5:$A$19,0)),"UNMAPPED"))</f>
        <v/>
      </c>
      <c r="J707" s="9"/>
      <c r="K707" s="9"/>
      <c r="L707" s="9"/>
      <c r="M707" s="9"/>
      <c r="N707" s="9"/>
    </row>
    <row r="708" customFormat="false" ht="15" hidden="false" customHeight="false" outlineLevel="0" collapsed="false">
      <c r="A708" s="14"/>
      <c r="B708" s="9"/>
      <c r="C708" s="9"/>
      <c r="D708" s="15"/>
      <c r="E708" s="9"/>
      <c r="F708" s="9"/>
      <c r="G708" s="16" t="str">
        <f aca="false">IF($D708="","",$D708*IF($F708="",1,$F708))</f>
        <v/>
      </c>
      <c r="H708" s="9"/>
      <c r="I708" s="10" t="str">
        <f aca="false">IF($H708="","",IFERROR(INDEX(Categories!$B$5:$B$19,MATCH($H708,Categories!$A$5:$A$19,0)),"UNMAPPED"))</f>
        <v/>
      </c>
      <c r="J708" s="9"/>
      <c r="K708" s="9"/>
      <c r="L708" s="9"/>
      <c r="M708" s="9"/>
      <c r="N708" s="9"/>
    </row>
    <row r="709" customFormat="false" ht="15" hidden="false" customHeight="false" outlineLevel="0" collapsed="false">
      <c r="A709" s="14"/>
      <c r="B709" s="9"/>
      <c r="C709" s="9"/>
      <c r="D709" s="15"/>
      <c r="E709" s="9"/>
      <c r="F709" s="9"/>
      <c r="G709" s="16" t="str">
        <f aca="false">IF($D709="","",$D709*IF($F709="",1,$F709))</f>
        <v/>
      </c>
      <c r="H709" s="9"/>
      <c r="I709" s="10" t="str">
        <f aca="false">IF($H709="","",IFERROR(INDEX(Categories!$B$5:$B$19,MATCH($H709,Categories!$A$5:$A$19,0)),"UNMAPPED"))</f>
        <v/>
      </c>
      <c r="J709" s="9"/>
      <c r="K709" s="9"/>
      <c r="L709" s="9"/>
      <c r="M709" s="9"/>
      <c r="N709" s="9"/>
    </row>
    <row r="710" customFormat="false" ht="15" hidden="false" customHeight="false" outlineLevel="0" collapsed="false">
      <c r="A710" s="14"/>
      <c r="B710" s="9"/>
      <c r="C710" s="9"/>
      <c r="D710" s="15"/>
      <c r="E710" s="9"/>
      <c r="F710" s="9"/>
      <c r="G710" s="16" t="str">
        <f aca="false">IF($D710="","",$D710*IF($F710="",1,$F710))</f>
        <v/>
      </c>
      <c r="H710" s="9"/>
      <c r="I710" s="10" t="str">
        <f aca="false">IF($H710="","",IFERROR(INDEX(Categories!$B$5:$B$19,MATCH($H710,Categories!$A$5:$A$19,0)),"UNMAPPED"))</f>
        <v/>
      </c>
      <c r="J710" s="9"/>
      <c r="K710" s="9"/>
      <c r="L710" s="9"/>
      <c r="M710" s="9"/>
      <c r="N710" s="9"/>
    </row>
    <row r="711" customFormat="false" ht="15" hidden="false" customHeight="false" outlineLevel="0" collapsed="false">
      <c r="A711" s="14"/>
      <c r="B711" s="9"/>
      <c r="C711" s="9"/>
      <c r="D711" s="15"/>
      <c r="E711" s="9"/>
      <c r="F711" s="9"/>
      <c r="G711" s="16" t="str">
        <f aca="false">IF($D711="","",$D711*IF($F711="",1,$F711))</f>
        <v/>
      </c>
      <c r="H711" s="9"/>
      <c r="I711" s="10" t="str">
        <f aca="false">IF($H711="","",IFERROR(INDEX(Categories!$B$5:$B$19,MATCH($H711,Categories!$A$5:$A$19,0)),"UNMAPPED"))</f>
        <v/>
      </c>
      <c r="J711" s="9"/>
      <c r="K711" s="9"/>
      <c r="L711" s="9"/>
      <c r="M711" s="9"/>
      <c r="N711" s="9"/>
    </row>
    <row r="712" customFormat="false" ht="15" hidden="false" customHeight="false" outlineLevel="0" collapsed="false">
      <c r="A712" s="14"/>
      <c r="B712" s="9"/>
      <c r="C712" s="9"/>
      <c r="D712" s="15"/>
      <c r="E712" s="9"/>
      <c r="F712" s="9"/>
      <c r="G712" s="16" t="str">
        <f aca="false">IF($D712="","",$D712*IF($F712="",1,$F712))</f>
        <v/>
      </c>
      <c r="H712" s="9"/>
      <c r="I712" s="10" t="str">
        <f aca="false">IF($H712="","",IFERROR(INDEX(Categories!$B$5:$B$19,MATCH($H712,Categories!$A$5:$A$19,0)),"UNMAPPED"))</f>
        <v/>
      </c>
      <c r="J712" s="9"/>
      <c r="K712" s="9"/>
      <c r="L712" s="9"/>
      <c r="M712" s="9"/>
      <c r="N712" s="9"/>
    </row>
    <row r="713" customFormat="false" ht="15" hidden="false" customHeight="false" outlineLevel="0" collapsed="false">
      <c r="A713" s="14"/>
      <c r="B713" s="9"/>
      <c r="C713" s="9"/>
      <c r="D713" s="15"/>
      <c r="E713" s="9"/>
      <c r="F713" s="9"/>
      <c r="G713" s="16" t="str">
        <f aca="false">IF($D713="","",$D713*IF($F713="",1,$F713))</f>
        <v/>
      </c>
      <c r="H713" s="9"/>
      <c r="I713" s="10" t="str">
        <f aca="false">IF($H713="","",IFERROR(INDEX(Categories!$B$5:$B$19,MATCH($H713,Categories!$A$5:$A$19,0)),"UNMAPPED"))</f>
        <v/>
      </c>
      <c r="J713" s="9"/>
      <c r="K713" s="9"/>
      <c r="L713" s="9"/>
      <c r="M713" s="9"/>
      <c r="N713" s="9"/>
    </row>
    <row r="714" customFormat="false" ht="15" hidden="false" customHeight="false" outlineLevel="0" collapsed="false">
      <c r="A714" s="14"/>
      <c r="B714" s="9"/>
      <c r="C714" s="9"/>
      <c r="D714" s="15"/>
      <c r="E714" s="9"/>
      <c r="F714" s="9"/>
      <c r="G714" s="16" t="str">
        <f aca="false">IF($D714="","",$D714*IF($F714="",1,$F714))</f>
        <v/>
      </c>
      <c r="H714" s="9"/>
      <c r="I714" s="10" t="str">
        <f aca="false">IF($H714="","",IFERROR(INDEX(Categories!$B$5:$B$19,MATCH($H714,Categories!$A$5:$A$19,0)),"UNMAPPED"))</f>
        <v/>
      </c>
      <c r="J714" s="9"/>
      <c r="K714" s="9"/>
      <c r="L714" s="9"/>
      <c r="M714" s="9"/>
      <c r="N714" s="9"/>
    </row>
    <row r="715" customFormat="false" ht="15" hidden="false" customHeight="false" outlineLevel="0" collapsed="false">
      <c r="A715" s="14"/>
      <c r="B715" s="9"/>
      <c r="C715" s="9"/>
      <c r="D715" s="15"/>
      <c r="E715" s="9"/>
      <c r="F715" s="9"/>
      <c r="G715" s="16" t="str">
        <f aca="false">IF($D715="","",$D715*IF($F715="",1,$F715))</f>
        <v/>
      </c>
      <c r="H715" s="9"/>
      <c r="I715" s="10" t="str">
        <f aca="false">IF($H715="","",IFERROR(INDEX(Categories!$B$5:$B$19,MATCH($H715,Categories!$A$5:$A$19,0)),"UNMAPPED"))</f>
        <v/>
      </c>
      <c r="J715" s="9"/>
      <c r="K715" s="9"/>
      <c r="L715" s="9"/>
      <c r="M715" s="9"/>
      <c r="N715" s="9"/>
    </row>
    <row r="716" customFormat="false" ht="15" hidden="false" customHeight="false" outlineLevel="0" collapsed="false">
      <c r="A716" s="14"/>
      <c r="B716" s="9"/>
      <c r="C716" s="9"/>
      <c r="D716" s="15"/>
      <c r="E716" s="9"/>
      <c r="F716" s="9"/>
      <c r="G716" s="16" t="str">
        <f aca="false">IF($D716="","",$D716*IF($F716="",1,$F716))</f>
        <v/>
      </c>
      <c r="H716" s="9"/>
      <c r="I716" s="10" t="str">
        <f aca="false">IF($H716="","",IFERROR(INDEX(Categories!$B$5:$B$19,MATCH($H716,Categories!$A$5:$A$19,0)),"UNMAPPED"))</f>
        <v/>
      </c>
      <c r="J716" s="9"/>
      <c r="K716" s="9"/>
      <c r="L716" s="9"/>
      <c r="M716" s="9"/>
      <c r="N716" s="9"/>
    </row>
    <row r="717" customFormat="false" ht="15" hidden="false" customHeight="false" outlineLevel="0" collapsed="false">
      <c r="A717" s="14"/>
      <c r="B717" s="9"/>
      <c r="C717" s="9"/>
      <c r="D717" s="15"/>
      <c r="E717" s="9"/>
      <c r="F717" s="9"/>
      <c r="G717" s="16" t="str">
        <f aca="false">IF($D717="","",$D717*IF($F717="",1,$F717))</f>
        <v/>
      </c>
      <c r="H717" s="9"/>
      <c r="I717" s="10" t="str">
        <f aca="false">IF($H717="","",IFERROR(INDEX(Categories!$B$5:$B$19,MATCH($H717,Categories!$A$5:$A$19,0)),"UNMAPPED"))</f>
        <v/>
      </c>
      <c r="J717" s="9"/>
      <c r="K717" s="9"/>
      <c r="L717" s="9"/>
      <c r="M717" s="9"/>
      <c r="N717" s="9"/>
    </row>
    <row r="718" customFormat="false" ht="15" hidden="false" customHeight="false" outlineLevel="0" collapsed="false">
      <c r="A718" s="14"/>
      <c r="B718" s="9"/>
      <c r="C718" s="9"/>
      <c r="D718" s="15"/>
      <c r="E718" s="9"/>
      <c r="F718" s="9"/>
      <c r="G718" s="16" t="str">
        <f aca="false">IF($D718="","",$D718*IF($F718="",1,$F718))</f>
        <v/>
      </c>
      <c r="H718" s="9"/>
      <c r="I718" s="10" t="str">
        <f aca="false">IF($H718="","",IFERROR(INDEX(Categories!$B$5:$B$19,MATCH($H718,Categories!$A$5:$A$19,0)),"UNMAPPED"))</f>
        <v/>
      </c>
      <c r="J718" s="9"/>
      <c r="K718" s="9"/>
      <c r="L718" s="9"/>
      <c r="M718" s="9"/>
      <c r="N718" s="9"/>
    </row>
    <row r="719" customFormat="false" ht="15" hidden="false" customHeight="false" outlineLevel="0" collapsed="false">
      <c r="A719" s="14"/>
      <c r="B719" s="9"/>
      <c r="C719" s="9"/>
      <c r="D719" s="15"/>
      <c r="E719" s="9"/>
      <c r="F719" s="9"/>
      <c r="G719" s="16" t="str">
        <f aca="false">IF($D719="","",$D719*IF($F719="",1,$F719))</f>
        <v/>
      </c>
      <c r="H719" s="9"/>
      <c r="I719" s="10" t="str">
        <f aca="false">IF($H719="","",IFERROR(INDEX(Categories!$B$5:$B$19,MATCH($H719,Categories!$A$5:$A$19,0)),"UNMAPPED"))</f>
        <v/>
      </c>
      <c r="J719" s="9"/>
      <c r="K719" s="9"/>
      <c r="L719" s="9"/>
      <c r="M719" s="9"/>
      <c r="N719" s="9"/>
    </row>
    <row r="720" customFormat="false" ht="15" hidden="false" customHeight="false" outlineLevel="0" collapsed="false">
      <c r="A720" s="14"/>
      <c r="B720" s="9"/>
      <c r="C720" s="9"/>
      <c r="D720" s="15"/>
      <c r="E720" s="9"/>
      <c r="F720" s="9"/>
      <c r="G720" s="16" t="str">
        <f aca="false">IF($D720="","",$D720*IF($F720="",1,$F720))</f>
        <v/>
      </c>
      <c r="H720" s="9"/>
      <c r="I720" s="10" t="str">
        <f aca="false">IF($H720="","",IFERROR(INDEX(Categories!$B$5:$B$19,MATCH($H720,Categories!$A$5:$A$19,0)),"UNMAPPED"))</f>
        <v/>
      </c>
      <c r="J720" s="9"/>
      <c r="K720" s="9"/>
      <c r="L720" s="9"/>
      <c r="M720" s="9"/>
      <c r="N720" s="9"/>
    </row>
    <row r="721" customFormat="false" ht="15" hidden="false" customHeight="false" outlineLevel="0" collapsed="false">
      <c r="A721" s="14"/>
      <c r="B721" s="9"/>
      <c r="C721" s="9"/>
      <c r="D721" s="15"/>
      <c r="E721" s="9"/>
      <c r="F721" s="9"/>
      <c r="G721" s="16" t="str">
        <f aca="false">IF($D721="","",$D721*IF($F721="",1,$F721))</f>
        <v/>
      </c>
      <c r="H721" s="9"/>
      <c r="I721" s="10" t="str">
        <f aca="false">IF($H721="","",IFERROR(INDEX(Categories!$B$5:$B$19,MATCH($H721,Categories!$A$5:$A$19,0)),"UNMAPPED"))</f>
        <v/>
      </c>
      <c r="J721" s="9"/>
      <c r="K721" s="9"/>
      <c r="L721" s="9"/>
      <c r="M721" s="9"/>
      <c r="N721" s="9"/>
    </row>
    <row r="722" customFormat="false" ht="15" hidden="false" customHeight="false" outlineLevel="0" collapsed="false">
      <c r="A722" s="14"/>
      <c r="B722" s="9"/>
      <c r="C722" s="9"/>
      <c r="D722" s="15"/>
      <c r="E722" s="9"/>
      <c r="F722" s="9"/>
      <c r="G722" s="16" t="str">
        <f aca="false">IF($D722="","",$D722*IF($F722="",1,$F722))</f>
        <v/>
      </c>
      <c r="H722" s="9"/>
      <c r="I722" s="10" t="str">
        <f aca="false">IF($H722="","",IFERROR(INDEX(Categories!$B$5:$B$19,MATCH($H722,Categories!$A$5:$A$19,0)),"UNMAPPED"))</f>
        <v/>
      </c>
      <c r="J722" s="9"/>
      <c r="K722" s="9"/>
      <c r="L722" s="9"/>
      <c r="M722" s="9"/>
      <c r="N722" s="9"/>
    </row>
    <row r="723" customFormat="false" ht="15" hidden="false" customHeight="false" outlineLevel="0" collapsed="false">
      <c r="A723" s="14"/>
      <c r="B723" s="9"/>
      <c r="C723" s="9"/>
      <c r="D723" s="15"/>
      <c r="E723" s="9"/>
      <c r="F723" s="9"/>
      <c r="G723" s="16" t="str">
        <f aca="false">IF($D723="","",$D723*IF($F723="",1,$F723))</f>
        <v/>
      </c>
      <c r="H723" s="9"/>
      <c r="I723" s="10" t="str">
        <f aca="false">IF($H723="","",IFERROR(INDEX(Categories!$B$5:$B$19,MATCH($H723,Categories!$A$5:$A$19,0)),"UNMAPPED"))</f>
        <v/>
      </c>
      <c r="J723" s="9"/>
      <c r="K723" s="9"/>
      <c r="L723" s="9"/>
      <c r="M723" s="9"/>
      <c r="N723" s="9"/>
    </row>
    <row r="724" customFormat="false" ht="15" hidden="false" customHeight="false" outlineLevel="0" collapsed="false">
      <c r="A724" s="14"/>
      <c r="B724" s="9"/>
      <c r="C724" s="9"/>
      <c r="D724" s="15"/>
      <c r="E724" s="9"/>
      <c r="F724" s="9"/>
      <c r="G724" s="16" t="str">
        <f aca="false">IF($D724="","",$D724*IF($F724="",1,$F724))</f>
        <v/>
      </c>
      <c r="H724" s="9"/>
      <c r="I724" s="10" t="str">
        <f aca="false">IF($H724="","",IFERROR(INDEX(Categories!$B$5:$B$19,MATCH($H724,Categories!$A$5:$A$19,0)),"UNMAPPED"))</f>
        <v/>
      </c>
      <c r="J724" s="9"/>
      <c r="K724" s="9"/>
      <c r="L724" s="9"/>
      <c r="M724" s="9"/>
      <c r="N724" s="9"/>
    </row>
    <row r="725" customFormat="false" ht="15" hidden="false" customHeight="false" outlineLevel="0" collapsed="false">
      <c r="A725" s="14"/>
      <c r="B725" s="9"/>
      <c r="C725" s="9"/>
      <c r="D725" s="15"/>
      <c r="E725" s="9"/>
      <c r="F725" s="9"/>
      <c r="G725" s="16" t="str">
        <f aca="false">IF($D725="","",$D725*IF($F725="",1,$F725))</f>
        <v/>
      </c>
      <c r="H725" s="9"/>
      <c r="I725" s="10" t="str">
        <f aca="false">IF($H725="","",IFERROR(INDEX(Categories!$B$5:$B$19,MATCH($H725,Categories!$A$5:$A$19,0)),"UNMAPPED"))</f>
        <v/>
      </c>
      <c r="J725" s="9"/>
      <c r="K725" s="9"/>
      <c r="L725" s="9"/>
      <c r="M725" s="9"/>
      <c r="N725" s="9"/>
    </row>
    <row r="726" customFormat="false" ht="15" hidden="false" customHeight="false" outlineLevel="0" collapsed="false">
      <c r="A726" s="14"/>
      <c r="B726" s="9"/>
      <c r="C726" s="9"/>
      <c r="D726" s="15"/>
      <c r="E726" s="9"/>
      <c r="F726" s="9"/>
      <c r="G726" s="16" t="str">
        <f aca="false">IF($D726="","",$D726*IF($F726="",1,$F726))</f>
        <v/>
      </c>
      <c r="H726" s="9"/>
      <c r="I726" s="10" t="str">
        <f aca="false">IF($H726="","",IFERROR(INDEX(Categories!$B$5:$B$19,MATCH($H726,Categories!$A$5:$A$19,0)),"UNMAPPED"))</f>
        <v/>
      </c>
      <c r="J726" s="9"/>
      <c r="K726" s="9"/>
      <c r="L726" s="9"/>
      <c r="M726" s="9"/>
      <c r="N726" s="9"/>
    </row>
    <row r="727" customFormat="false" ht="15" hidden="false" customHeight="false" outlineLevel="0" collapsed="false">
      <c r="A727" s="14"/>
      <c r="B727" s="9"/>
      <c r="C727" s="9"/>
      <c r="D727" s="15"/>
      <c r="E727" s="9"/>
      <c r="F727" s="9"/>
      <c r="G727" s="16" t="str">
        <f aca="false">IF($D727="","",$D727*IF($F727="",1,$F727))</f>
        <v/>
      </c>
      <c r="H727" s="9"/>
      <c r="I727" s="10" t="str">
        <f aca="false">IF($H727="","",IFERROR(INDEX(Categories!$B$5:$B$19,MATCH($H727,Categories!$A$5:$A$19,0)),"UNMAPPED"))</f>
        <v/>
      </c>
      <c r="J727" s="9"/>
      <c r="K727" s="9"/>
      <c r="L727" s="9"/>
      <c r="M727" s="9"/>
      <c r="N727" s="9"/>
    </row>
    <row r="728" customFormat="false" ht="15" hidden="false" customHeight="false" outlineLevel="0" collapsed="false">
      <c r="A728" s="14"/>
      <c r="B728" s="9"/>
      <c r="C728" s="9"/>
      <c r="D728" s="15"/>
      <c r="E728" s="9"/>
      <c r="F728" s="9"/>
      <c r="G728" s="16" t="str">
        <f aca="false">IF($D728="","",$D728*IF($F728="",1,$F728))</f>
        <v/>
      </c>
      <c r="H728" s="9"/>
      <c r="I728" s="10" t="str">
        <f aca="false">IF($H728="","",IFERROR(INDEX(Categories!$B$5:$B$19,MATCH($H728,Categories!$A$5:$A$19,0)),"UNMAPPED"))</f>
        <v/>
      </c>
      <c r="J728" s="9"/>
      <c r="K728" s="9"/>
      <c r="L728" s="9"/>
      <c r="M728" s="9"/>
      <c r="N728" s="9"/>
    </row>
    <row r="729" customFormat="false" ht="15" hidden="false" customHeight="false" outlineLevel="0" collapsed="false">
      <c r="A729" s="14"/>
      <c r="B729" s="9"/>
      <c r="C729" s="9"/>
      <c r="D729" s="15"/>
      <c r="E729" s="9"/>
      <c r="F729" s="9"/>
      <c r="G729" s="16" t="str">
        <f aca="false">IF($D729="","",$D729*IF($F729="",1,$F729))</f>
        <v/>
      </c>
      <c r="H729" s="9"/>
      <c r="I729" s="10" t="str">
        <f aca="false">IF($H729="","",IFERROR(INDEX(Categories!$B$5:$B$19,MATCH($H729,Categories!$A$5:$A$19,0)),"UNMAPPED"))</f>
        <v/>
      </c>
      <c r="J729" s="9"/>
      <c r="K729" s="9"/>
      <c r="L729" s="9"/>
      <c r="M729" s="9"/>
      <c r="N729" s="9"/>
    </row>
    <row r="730" customFormat="false" ht="15" hidden="false" customHeight="false" outlineLevel="0" collapsed="false">
      <c r="A730" s="14"/>
      <c r="B730" s="9"/>
      <c r="C730" s="9"/>
      <c r="D730" s="15"/>
      <c r="E730" s="9"/>
      <c r="F730" s="9"/>
      <c r="G730" s="16" t="str">
        <f aca="false">IF($D730="","",$D730*IF($F730="",1,$F730))</f>
        <v/>
      </c>
      <c r="H730" s="9"/>
      <c r="I730" s="10" t="str">
        <f aca="false">IF($H730="","",IFERROR(INDEX(Categories!$B$5:$B$19,MATCH($H730,Categories!$A$5:$A$19,0)),"UNMAPPED"))</f>
        <v/>
      </c>
      <c r="J730" s="9"/>
      <c r="K730" s="9"/>
      <c r="L730" s="9"/>
      <c r="M730" s="9"/>
      <c r="N730" s="9"/>
    </row>
    <row r="731" customFormat="false" ht="15" hidden="false" customHeight="false" outlineLevel="0" collapsed="false">
      <c r="A731" s="14"/>
      <c r="B731" s="9"/>
      <c r="C731" s="9"/>
      <c r="D731" s="15"/>
      <c r="E731" s="9"/>
      <c r="F731" s="9"/>
      <c r="G731" s="16" t="str">
        <f aca="false">IF($D731="","",$D731*IF($F731="",1,$F731))</f>
        <v/>
      </c>
      <c r="H731" s="9"/>
      <c r="I731" s="10" t="str">
        <f aca="false">IF($H731="","",IFERROR(INDEX(Categories!$B$5:$B$19,MATCH($H731,Categories!$A$5:$A$19,0)),"UNMAPPED"))</f>
        <v/>
      </c>
      <c r="J731" s="9"/>
      <c r="K731" s="9"/>
      <c r="L731" s="9"/>
      <c r="M731" s="9"/>
      <c r="N731" s="9"/>
    </row>
    <row r="732" customFormat="false" ht="15" hidden="false" customHeight="false" outlineLevel="0" collapsed="false">
      <c r="A732" s="14"/>
      <c r="B732" s="9"/>
      <c r="C732" s="9"/>
      <c r="D732" s="15"/>
      <c r="E732" s="9"/>
      <c r="F732" s="9"/>
      <c r="G732" s="16" t="str">
        <f aca="false">IF($D732="","",$D732*IF($F732="",1,$F732))</f>
        <v/>
      </c>
      <c r="H732" s="9"/>
      <c r="I732" s="10" t="str">
        <f aca="false">IF($H732="","",IFERROR(INDEX(Categories!$B$5:$B$19,MATCH($H732,Categories!$A$5:$A$19,0)),"UNMAPPED"))</f>
        <v/>
      </c>
      <c r="J732" s="9"/>
      <c r="K732" s="9"/>
      <c r="L732" s="9"/>
      <c r="M732" s="9"/>
      <c r="N732" s="9"/>
    </row>
    <row r="733" customFormat="false" ht="15" hidden="false" customHeight="false" outlineLevel="0" collapsed="false">
      <c r="A733" s="14"/>
      <c r="B733" s="9"/>
      <c r="C733" s="9"/>
      <c r="D733" s="15"/>
      <c r="E733" s="9"/>
      <c r="F733" s="9"/>
      <c r="G733" s="16" t="str">
        <f aca="false">IF($D733="","",$D733*IF($F733="",1,$F733))</f>
        <v/>
      </c>
      <c r="H733" s="9"/>
      <c r="I733" s="10" t="str">
        <f aca="false">IF($H733="","",IFERROR(INDEX(Categories!$B$5:$B$19,MATCH($H733,Categories!$A$5:$A$19,0)),"UNMAPPED"))</f>
        <v/>
      </c>
      <c r="J733" s="9"/>
      <c r="K733" s="9"/>
      <c r="L733" s="9"/>
      <c r="M733" s="9"/>
      <c r="N733" s="9"/>
    </row>
    <row r="734" customFormat="false" ht="15" hidden="false" customHeight="false" outlineLevel="0" collapsed="false">
      <c r="A734" s="14"/>
      <c r="B734" s="9"/>
      <c r="C734" s="9"/>
      <c r="D734" s="15"/>
      <c r="E734" s="9"/>
      <c r="F734" s="9"/>
      <c r="G734" s="16" t="str">
        <f aca="false">IF($D734="","",$D734*IF($F734="",1,$F734))</f>
        <v/>
      </c>
      <c r="H734" s="9"/>
      <c r="I734" s="10" t="str">
        <f aca="false">IF($H734="","",IFERROR(INDEX(Categories!$B$5:$B$19,MATCH($H734,Categories!$A$5:$A$19,0)),"UNMAPPED"))</f>
        <v/>
      </c>
      <c r="J734" s="9"/>
      <c r="K734" s="9"/>
      <c r="L734" s="9"/>
      <c r="M734" s="9"/>
      <c r="N734" s="9"/>
    </row>
    <row r="735" customFormat="false" ht="15" hidden="false" customHeight="false" outlineLevel="0" collapsed="false">
      <c r="A735" s="14"/>
      <c r="B735" s="9"/>
      <c r="C735" s="9"/>
      <c r="D735" s="15"/>
      <c r="E735" s="9"/>
      <c r="F735" s="9"/>
      <c r="G735" s="16" t="str">
        <f aca="false">IF($D735="","",$D735*IF($F735="",1,$F735))</f>
        <v/>
      </c>
      <c r="H735" s="9"/>
      <c r="I735" s="10" t="str">
        <f aca="false">IF($H735="","",IFERROR(INDEX(Categories!$B$5:$B$19,MATCH($H735,Categories!$A$5:$A$19,0)),"UNMAPPED"))</f>
        <v/>
      </c>
      <c r="J735" s="9"/>
      <c r="K735" s="9"/>
      <c r="L735" s="9"/>
      <c r="M735" s="9"/>
      <c r="N735" s="9"/>
    </row>
    <row r="736" customFormat="false" ht="15" hidden="false" customHeight="false" outlineLevel="0" collapsed="false">
      <c r="A736" s="14"/>
      <c r="B736" s="9"/>
      <c r="C736" s="9"/>
      <c r="D736" s="15"/>
      <c r="E736" s="9"/>
      <c r="F736" s="9"/>
      <c r="G736" s="16" t="str">
        <f aca="false">IF($D736="","",$D736*IF($F736="",1,$F736))</f>
        <v/>
      </c>
      <c r="H736" s="9"/>
      <c r="I736" s="10" t="str">
        <f aca="false">IF($H736="","",IFERROR(INDEX(Categories!$B$5:$B$19,MATCH($H736,Categories!$A$5:$A$19,0)),"UNMAPPED"))</f>
        <v/>
      </c>
      <c r="J736" s="9"/>
      <c r="K736" s="9"/>
      <c r="L736" s="9"/>
      <c r="M736" s="9"/>
      <c r="N736" s="9"/>
    </row>
    <row r="737" customFormat="false" ht="15" hidden="false" customHeight="false" outlineLevel="0" collapsed="false">
      <c r="A737" s="14"/>
      <c r="B737" s="9"/>
      <c r="C737" s="9"/>
      <c r="D737" s="15"/>
      <c r="E737" s="9"/>
      <c r="F737" s="9"/>
      <c r="G737" s="16" t="str">
        <f aca="false">IF($D737="","",$D737*IF($F737="",1,$F737))</f>
        <v/>
      </c>
      <c r="H737" s="9"/>
      <c r="I737" s="10" t="str">
        <f aca="false">IF($H737="","",IFERROR(INDEX(Categories!$B$5:$B$19,MATCH($H737,Categories!$A$5:$A$19,0)),"UNMAPPED"))</f>
        <v/>
      </c>
      <c r="J737" s="9"/>
      <c r="K737" s="9"/>
      <c r="L737" s="9"/>
      <c r="M737" s="9"/>
      <c r="N737" s="9"/>
    </row>
    <row r="738" customFormat="false" ht="15" hidden="false" customHeight="false" outlineLevel="0" collapsed="false">
      <c r="A738" s="14"/>
      <c r="B738" s="9"/>
      <c r="C738" s="9"/>
      <c r="D738" s="15"/>
      <c r="E738" s="9"/>
      <c r="F738" s="9"/>
      <c r="G738" s="16" t="str">
        <f aca="false">IF($D738="","",$D738*IF($F738="",1,$F738))</f>
        <v/>
      </c>
      <c r="H738" s="9"/>
      <c r="I738" s="10" t="str">
        <f aca="false">IF($H738="","",IFERROR(INDEX(Categories!$B$5:$B$19,MATCH($H738,Categories!$A$5:$A$19,0)),"UNMAPPED"))</f>
        <v/>
      </c>
      <c r="J738" s="9"/>
      <c r="K738" s="9"/>
      <c r="L738" s="9"/>
      <c r="M738" s="9"/>
      <c r="N738" s="9"/>
    </row>
    <row r="739" customFormat="false" ht="15" hidden="false" customHeight="false" outlineLevel="0" collapsed="false">
      <c r="A739" s="14"/>
      <c r="B739" s="9"/>
      <c r="C739" s="9"/>
      <c r="D739" s="15"/>
      <c r="E739" s="9"/>
      <c r="F739" s="9"/>
      <c r="G739" s="16" t="str">
        <f aca="false">IF($D739="","",$D739*IF($F739="",1,$F739))</f>
        <v/>
      </c>
      <c r="H739" s="9"/>
      <c r="I739" s="10" t="str">
        <f aca="false">IF($H739="","",IFERROR(INDEX(Categories!$B$5:$B$19,MATCH($H739,Categories!$A$5:$A$19,0)),"UNMAPPED"))</f>
        <v/>
      </c>
      <c r="J739" s="9"/>
      <c r="K739" s="9"/>
      <c r="L739" s="9"/>
      <c r="M739" s="9"/>
      <c r="N739" s="9"/>
    </row>
    <row r="740" customFormat="false" ht="15" hidden="false" customHeight="false" outlineLevel="0" collapsed="false">
      <c r="A740" s="14"/>
      <c r="B740" s="9"/>
      <c r="C740" s="9"/>
      <c r="D740" s="15"/>
      <c r="E740" s="9"/>
      <c r="F740" s="9"/>
      <c r="G740" s="16" t="str">
        <f aca="false">IF($D740="","",$D740*IF($F740="",1,$F740))</f>
        <v/>
      </c>
      <c r="H740" s="9"/>
      <c r="I740" s="10" t="str">
        <f aca="false">IF($H740="","",IFERROR(INDEX(Categories!$B$5:$B$19,MATCH($H740,Categories!$A$5:$A$19,0)),"UNMAPPED"))</f>
        <v/>
      </c>
      <c r="J740" s="9"/>
      <c r="K740" s="9"/>
      <c r="L740" s="9"/>
      <c r="M740" s="9"/>
      <c r="N740" s="9"/>
    </row>
    <row r="741" customFormat="false" ht="15" hidden="false" customHeight="false" outlineLevel="0" collapsed="false">
      <c r="A741" s="14"/>
      <c r="B741" s="9"/>
      <c r="C741" s="9"/>
      <c r="D741" s="15"/>
      <c r="E741" s="9"/>
      <c r="F741" s="9"/>
      <c r="G741" s="16" t="str">
        <f aca="false">IF($D741="","",$D741*IF($F741="",1,$F741))</f>
        <v/>
      </c>
      <c r="H741" s="9"/>
      <c r="I741" s="10" t="str">
        <f aca="false">IF($H741="","",IFERROR(INDEX(Categories!$B$5:$B$19,MATCH($H741,Categories!$A$5:$A$19,0)),"UNMAPPED"))</f>
        <v/>
      </c>
      <c r="J741" s="9"/>
      <c r="K741" s="9"/>
      <c r="L741" s="9"/>
      <c r="M741" s="9"/>
      <c r="N741" s="9"/>
    </row>
    <row r="742" customFormat="false" ht="15" hidden="false" customHeight="false" outlineLevel="0" collapsed="false">
      <c r="A742" s="14"/>
      <c r="B742" s="9"/>
      <c r="C742" s="9"/>
      <c r="D742" s="15"/>
      <c r="E742" s="9"/>
      <c r="F742" s="9"/>
      <c r="G742" s="16" t="str">
        <f aca="false">IF($D742="","",$D742*IF($F742="",1,$F742))</f>
        <v/>
      </c>
      <c r="H742" s="9"/>
      <c r="I742" s="10" t="str">
        <f aca="false">IF($H742="","",IFERROR(INDEX(Categories!$B$5:$B$19,MATCH($H742,Categories!$A$5:$A$19,0)),"UNMAPPED"))</f>
        <v/>
      </c>
      <c r="J742" s="9"/>
      <c r="K742" s="9"/>
      <c r="L742" s="9"/>
      <c r="M742" s="9"/>
      <c r="N742" s="9"/>
    </row>
    <row r="743" customFormat="false" ht="15" hidden="false" customHeight="false" outlineLevel="0" collapsed="false">
      <c r="A743" s="14"/>
      <c r="B743" s="9"/>
      <c r="C743" s="9"/>
      <c r="D743" s="15"/>
      <c r="E743" s="9"/>
      <c r="F743" s="9"/>
      <c r="G743" s="16" t="str">
        <f aca="false">IF($D743="","",$D743*IF($F743="",1,$F743))</f>
        <v/>
      </c>
      <c r="H743" s="9"/>
      <c r="I743" s="10" t="str">
        <f aca="false">IF($H743="","",IFERROR(INDEX(Categories!$B$5:$B$19,MATCH($H743,Categories!$A$5:$A$19,0)),"UNMAPPED"))</f>
        <v/>
      </c>
      <c r="J743" s="9"/>
      <c r="K743" s="9"/>
      <c r="L743" s="9"/>
      <c r="M743" s="9"/>
      <c r="N743" s="9"/>
    </row>
    <row r="744" customFormat="false" ht="15" hidden="false" customHeight="false" outlineLevel="0" collapsed="false">
      <c r="A744" s="14"/>
      <c r="B744" s="9"/>
      <c r="C744" s="9"/>
      <c r="D744" s="15"/>
      <c r="E744" s="9"/>
      <c r="F744" s="9"/>
      <c r="G744" s="16" t="str">
        <f aca="false">IF($D744="","",$D744*IF($F744="",1,$F744))</f>
        <v/>
      </c>
      <c r="H744" s="9"/>
      <c r="I744" s="10" t="str">
        <f aca="false">IF($H744="","",IFERROR(INDEX(Categories!$B$5:$B$19,MATCH($H744,Categories!$A$5:$A$19,0)),"UNMAPPED"))</f>
        <v/>
      </c>
      <c r="J744" s="9"/>
      <c r="K744" s="9"/>
      <c r="L744" s="9"/>
      <c r="M744" s="9"/>
      <c r="N744" s="9"/>
    </row>
    <row r="745" customFormat="false" ht="15" hidden="false" customHeight="false" outlineLevel="0" collapsed="false">
      <c r="A745" s="14"/>
      <c r="B745" s="9"/>
      <c r="C745" s="9"/>
      <c r="D745" s="15"/>
      <c r="E745" s="9"/>
      <c r="F745" s="9"/>
      <c r="G745" s="16" t="str">
        <f aca="false">IF($D745="","",$D745*IF($F745="",1,$F745))</f>
        <v/>
      </c>
      <c r="H745" s="9"/>
      <c r="I745" s="10" t="str">
        <f aca="false">IF($H745="","",IFERROR(INDEX(Categories!$B$5:$B$19,MATCH($H745,Categories!$A$5:$A$19,0)),"UNMAPPED"))</f>
        <v/>
      </c>
      <c r="J745" s="9"/>
      <c r="K745" s="9"/>
      <c r="L745" s="9"/>
      <c r="M745" s="9"/>
      <c r="N745" s="9"/>
    </row>
    <row r="746" customFormat="false" ht="15" hidden="false" customHeight="false" outlineLevel="0" collapsed="false">
      <c r="A746" s="14"/>
      <c r="B746" s="9"/>
      <c r="C746" s="9"/>
      <c r="D746" s="15"/>
      <c r="E746" s="9"/>
      <c r="F746" s="9"/>
      <c r="G746" s="16" t="str">
        <f aca="false">IF($D746="","",$D746*IF($F746="",1,$F746))</f>
        <v/>
      </c>
      <c r="H746" s="9"/>
      <c r="I746" s="10" t="str">
        <f aca="false">IF($H746="","",IFERROR(INDEX(Categories!$B$5:$B$19,MATCH($H746,Categories!$A$5:$A$19,0)),"UNMAPPED"))</f>
        <v/>
      </c>
      <c r="J746" s="9"/>
      <c r="K746" s="9"/>
      <c r="L746" s="9"/>
      <c r="M746" s="9"/>
      <c r="N746" s="9"/>
    </row>
    <row r="747" customFormat="false" ht="15" hidden="false" customHeight="false" outlineLevel="0" collapsed="false">
      <c r="A747" s="14"/>
      <c r="B747" s="9"/>
      <c r="C747" s="9"/>
      <c r="D747" s="15"/>
      <c r="E747" s="9"/>
      <c r="F747" s="9"/>
      <c r="G747" s="16" t="str">
        <f aca="false">IF($D747="","",$D747*IF($F747="",1,$F747))</f>
        <v/>
      </c>
      <c r="H747" s="9"/>
      <c r="I747" s="10" t="str">
        <f aca="false">IF($H747="","",IFERROR(INDEX(Categories!$B$5:$B$19,MATCH($H747,Categories!$A$5:$A$19,0)),"UNMAPPED"))</f>
        <v/>
      </c>
      <c r="J747" s="9"/>
      <c r="K747" s="9"/>
      <c r="L747" s="9"/>
      <c r="M747" s="9"/>
      <c r="N747" s="9"/>
    </row>
    <row r="748" customFormat="false" ht="15" hidden="false" customHeight="false" outlineLevel="0" collapsed="false">
      <c r="A748" s="14"/>
      <c r="B748" s="9"/>
      <c r="C748" s="9"/>
      <c r="D748" s="15"/>
      <c r="E748" s="9"/>
      <c r="F748" s="9"/>
      <c r="G748" s="16" t="str">
        <f aca="false">IF($D748="","",$D748*IF($F748="",1,$F748))</f>
        <v/>
      </c>
      <c r="H748" s="9"/>
      <c r="I748" s="10" t="str">
        <f aca="false">IF($H748="","",IFERROR(INDEX(Categories!$B$5:$B$19,MATCH($H748,Categories!$A$5:$A$19,0)),"UNMAPPED"))</f>
        <v/>
      </c>
      <c r="J748" s="9"/>
      <c r="K748" s="9"/>
      <c r="L748" s="9"/>
      <c r="M748" s="9"/>
      <c r="N748" s="9"/>
    </row>
    <row r="749" customFormat="false" ht="15" hidden="false" customHeight="false" outlineLevel="0" collapsed="false">
      <c r="A749" s="14"/>
      <c r="B749" s="9"/>
      <c r="C749" s="9"/>
      <c r="D749" s="15"/>
      <c r="E749" s="9"/>
      <c r="F749" s="9"/>
      <c r="G749" s="16" t="str">
        <f aca="false">IF($D749="","",$D749*IF($F749="",1,$F749))</f>
        <v/>
      </c>
      <c r="H749" s="9"/>
      <c r="I749" s="10" t="str">
        <f aca="false">IF($H749="","",IFERROR(INDEX(Categories!$B$5:$B$19,MATCH($H749,Categories!$A$5:$A$19,0)),"UNMAPPED"))</f>
        <v/>
      </c>
      <c r="J749" s="9"/>
      <c r="K749" s="9"/>
      <c r="L749" s="9"/>
      <c r="M749" s="9"/>
      <c r="N749" s="9"/>
    </row>
    <row r="750" customFormat="false" ht="15" hidden="false" customHeight="false" outlineLevel="0" collapsed="false">
      <c r="A750" s="14"/>
      <c r="B750" s="9"/>
      <c r="C750" s="9"/>
      <c r="D750" s="15"/>
      <c r="E750" s="9"/>
      <c r="F750" s="9"/>
      <c r="G750" s="16" t="str">
        <f aca="false">IF($D750="","",$D750*IF($F750="",1,$F750))</f>
        <v/>
      </c>
      <c r="H750" s="9"/>
      <c r="I750" s="10" t="str">
        <f aca="false">IF($H750="","",IFERROR(INDEX(Categories!$B$5:$B$19,MATCH($H750,Categories!$A$5:$A$19,0)),"UNMAPPED"))</f>
        <v/>
      </c>
      <c r="J750" s="9"/>
      <c r="K750" s="9"/>
      <c r="L750" s="9"/>
      <c r="M750" s="9"/>
      <c r="N750" s="9"/>
    </row>
    <row r="751" customFormat="false" ht="15" hidden="false" customHeight="false" outlineLevel="0" collapsed="false">
      <c r="A751" s="14"/>
      <c r="B751" s="9"/>
      <c r="C751" s="9"/>
      <c r="D751" s="15"/>
      <c r="E751" s="9"/>
      <c r="F751" s="9"/>
      <c r="G751" s="16" t="str">
        <f aca="false">IF($D751="","",$D751*IF($F751="",1,$F751))</f>
        <v/>
      </c>
      <c r="H751" s="9"/>
      <c r="I751" s="10" t="str">
        <f aca="false">IF($H751="","",IFERROR(INDEX(Categories!$B$5:$B$19,MATCH($H751,Categories!$A$5:$A$19,0)),"UNMAPPED"))</f>
        <v/>
      </c>
      <c r="J751" s="9"/>
      <c r="K751" s="9"/>
      <c r="L751" s="9"/>
      <c r="M751" s="9"/>
      <c r="N751" s="9"/>
    </row>
    <row r="752" customFormat="false" ht="15" hidden="false" customHeight="false" outlineLevel="0" collapsed="false">
      <c r="A752" s="14"/>
      <c r="B752" s="9"/>
      <c r="C752" s="9"/>
      <c r="D752" s="15"/>
      <c r="E752" s="9"/>
      <c r="F752" s="9"/>
      <c r="G752" s="16" t="str">
        <f aca="false">IF($D752="","",$D752*IF($F752="",1,$F752))</f>
        <v/>
      </c>
      <c r="H752" s="9"/>
      <c r="I752" s="10" t="str">
        <f aca="false">IF($H752="","",IFERROR(INDEX(Categories!$B$5:$B$19,MATCH($H752,Categories!$A$5:$A$19,0)),"UNMAPPED"))</f>
        <v/>
      </c>
      <c r="J752" s="9"/>
      <c r="K752" s="9"/>
      <c r="L752" s="9"/>
      <c r="M752" s="9"/>
      <c r="N752" s="9"/>
    </row>
    <row r="753" customFormat="false" ht="15" hidden="false" customHeight="false" outlineLevel="0" collapsed="false">
      <c r="A753" s="14"/>
      <c r="B753" s="9"/>
      <c r="C753" s="9"/>
      <c r="D753" s="15"/>
      <c r="E753" s="9"/>
      <c r="F753" s="9"/>
      <c r="G753" s="16" t="str">
        <f aca="false">IF($D753="","",$D753*IF($F753="",1,$F753))</f>
        <v/>
      </c>
      <c r="H753" s="9"/>
      <c r="I753" s="10" t="str">
        <f aca="false">IF($H753="","",IFERROR(INDEX(Categories!$B$5:$B$19,MATCH($H753,Categories!$A$5:$A$19,0)),"UNMAPPED"))</f>
        <v/>
      </c>
      <c r="J753" s="9"/>
      <c r="K753" s="9"/>
      <c r="L753" s="9"/>
      <c r="M753" s="9"/>
      <c r="N753" s="9"/>
    </row>
    <row r="754" customFormat="false" ht="15" hidden="false" customHeight="false" outlineLevel="0" collapsed="false">
      <c r="A754" s="14"/>
      <c r="B754" s="9"/>
      <c r="C754" s="9"/>
      <c r="D754" s="15"/>
      <c r="E754" s="9"/>
      <c r="F754" s="9"/>
      <c r="G754" s="16" t="str">
        <f aca="false">IF($D754="","",$D754*IF($F754="",1,$F754))</f>
        <v/>
      </c>
      <c r="H754" s="9"/>
      <c r="I754" s="10" t="str">
        <f aca="false">IF($H754="","",IFERROR(INDEX(Categories!$B$5:$B$19,MATCH($H754,Categories!$A$5:$A$19,0)),"UNMAPPED"))</f>
        <v/>
      </c>
      <c r="J754" s="9"/>
      <c r="K754" s="9"/>
      <c r="L754" s="9"/>
      <c r="M754" s="9"/>
      <c r="N754" s="9"/>
    </row>
    <row r="755" customFormat="false" ht="15" hidden="false" customHeight="false" outlineLevel="0" collapsed="false">
      <c r="A755" s="14"/>
      <c r="B755" s="9"/>
      <c r="C755" s="9"/>
      <c r="D755" s="15"/>
      <c r="E755" s="9"/>
      <c r="F755" s="9"/>
      <c r="G755" s="16" t="str">
        <f aca="false">IF($D755="","",$D755*IF($F755="",1,$F755))</f>
        <v/>
      </c>
      <c r="H755" s="9"/>
      <c r="I755" s="10" t="str">
        <f aca="false">IF($H755="","",IFERROR(INDEX(Categories!$B$5:$B$19,MATCH($H755,Categories!$A$5:$A$19,0)),"UNMAPPED"))</f>
        <v/>
      </c>
      <c r="J755" s="9"/>
      <c r="K755" s="9"/>
      <c r="L755" s="9"/>
      <c r="M755" s="9"/>
      <c r="N755" s="9"/>
    </row>
    <row r="756" customFormat="false" ht="15" hidden="false" customHeight="false" outlineLevel="0" collapsed="false">
      <c r="A756" s="14"/>
      <c r="B756" s="9"/>
      <c r="C756" s="9"/>
      <c r="D756" s="15"/>
      <c r="E756" s="9"/>
      <c r="F756" s="9"/>
      <c r="G756" s="16" t="str">
        <f aca="false">IF($D756="","",$D756*IF($F756="",1,$F756))</f>
        <v/>
      </c>
      <c r="H756" s="9"/>
      <c r="I756" s="10" t="str">
        <f aca="false">IF($H756="","",IFERROR(INDEX(Categories!$B$5:$B$19,MATCH($H756,Categories!$A$5:$A$19,0)),"UNMAPPED"))</f>
        <v/>
      </c>
      <c r="J756" s="9"/>
      <c r="K756" s="9"/>
      <c r="L756" s="9"/>
      <c r="M756" s="9"/>
      <c r="N756" s="9"/>
    </row>
    <row r="757" customFormat="false" ht="15" hidden="false" customHeight="false" outlineLevel="0" collapsed="false">
      <c r="A757" s="14"/>
      <c r="B757" s="9"/>
      <c r="C757" s="9"/>
      <c r="D757" s="15"/>
      <c r="E757" s="9"/>
      <c r="F757" s="9"/>
      <c r="G757" s="16" t="str">
        <f aca="false">IF($D757="","",$D757*IF($F757="",1,$F757))</f>
        <v/>
      </c>
      <c r="H757" s="9"/>
      <c r="I757" s="10" t="str">
        <f aca="false">IF($H757="","",IFERROR(INDEX(Categories!$B$5:$B$19,MATCH($H757,Categories!$A$5:$A$19,0)),"UNMAPPED"))</f>
        <v/>
      </c>
      <c r="J757" s="9"/>
      <c r="K757" s="9"/>
      <c r="L757" s="9"/>
      <c r="M757" s="9"/>
      <c r="N757" s="9"/>
    </row>
    <row r="758" customFormat="false" ht="15" hidden="false" customHeight="false" outlineLevel="0" collapsed="false">
      <c r="A758" s="14"/>
      <c r="B758" s="9"/>
      <c r="C758" s="9"/>
      <c r="D758" s="15"/>
      <c r="E758" s="9"/>
      <c r="F758" s="9"/>
      <c r="G758" s="16" t="str">
        <f aca="false">IF($D758="","",$D758*IF($F758="",1,$F758))</f>
        <v/>
      </c>
      <c r="H758" s="9"/>
      <c r="I758" s="10" t="str">
        <f aca="false">IF($H758="","",IFERROR(INDEX(Categories!$B$5:$B$19,MATCH($H758,Categories!$A$5:$A$19,0)),"UNMAPPED"))</f>
        <v/>
      </c>
      <c r="J758" s="9"/>
      <c r="K758" s="9"/>
      <c r="L758" s="9"/>
      <c r="M758" s="9"/>
      <c r="N758" s="9"/>
    </row>
    <row r="759" customFormat="false" ht="15" hidden="false" customHeight="false" outlineLevel="0" collapsed="false">
      <c r="A759" s="14"/>
      <c r="B759" s="9"/>
      <c r="C759" s="9"/>
      <c r="D759" s="15"/>
      <c r="E759" s="9"/>
      <c r="F759" s="9"/>
      <c r="G759" s="16" t="str">
        <f aca="false">IF($D759="","",$D759*IF($F759="",1,$F759))</f>
        <v/>
      </c>
      <c r="H759" s="9"/>
      <c r="I759" s="10" t="str">
        <f aca="false">IF($H759="","",IFERROR(INDEX(Categories!$B$5:$B$19,MATCH($H759,Categories!$A$5:$A$19,0)),"UNMAPPED"))</f>
        <v/>
      </c>
      <c r="J759" s="9"/>
      <c r="K759" s="9"/>
      <c r="L759" s="9"/>
      <c r="M759" s="9"/>
      <c r="N759" s="9"/>
    </row>
    <row r="760" customFormat="false" ht="15" hidden="false" customHeight="false" outlineLevel="0" collapsed="false">
      <c r="A760" s="14"/>
      <c r="B760" s="9"/>
      <c r="C760" s="9"/>
      <c r="D760" s="15"/>
      <c r="E760" s="9"/>
      <c r="F760" s="9"/>
      <c r="G760" s="16" t="str">
        <f aca="false">IF($D760="","",$D760*IF($F760="",1,$F760))</f>
        <v/>
      </c>
      <c r="H760" s="9"/>
      <c r="I760" s="10" t="str">
        <f aca="false">IF($H760="","",IFERROR(INDEX(Categories!$B$5:$B$19,MATCH($H760,Categories!$A$5:$A$19,0)),"UNMAPPED"))</f>
        <v/>
      </c>
      <c r="J760" s="9"/>
      <c r="K760" s="9"/>
      <c r="L760" s="9"/>
      <c r="M760" s="9"/>
      <c r="N760" s="9"/>
    </row>
    <row r="761" customFormat="false" ht="15" hidden="false" customHeight="false" outlineLevel="0" collapsed="false">
      <c r="A761" s="14"/>
      <c r="B761" s="9"/>
      <c r="C761" s="9"/>
      <c r="D761" s="15"/>
      <c r="E761" s="9"/>
      <c r="F761" s="9"/>
      <c r="G761" s="16" t="str">
        <f aca="false">IF($D761="","",$D761*IF($F761="",1,$F761))</f>
        <v/>
      </c>
      <c r="H761" s="9"/>
      <c r="I761" s="10" t="str">
        <f aca="false">IF($H761="","",IFERROR(INDEX(Categories!$B$5:$B$19,MATCH($H761,Categories!$A$5:$A$19,0)),"UNMAPPED"))</f>
        <v/>
      </c>
      <c r="J761" s="9"/>
      <c r="K761" s="9"/>
      <c r="L761" s="9"/>
      <c r="M761" s="9"/>
      <c r="N761" s="9"/>
    </row>
    <row r="762" customFormat="false" ht="15" hidden="false" customHeight="false" outlineLevel="0" collapsed="false">
      <c r="A762" s="14"/>
      <c r="B762" s="9"/>
      <c r="C762" s="9"/>
      <c r="D762" s="15"/>
      <c r="E762" s="9"/>
      <c r="F762" s="9"/>
      <c r="G762" s="16" t="str">
        <f aca="false">IF($D762="","",$D762*IF($F762="",1,$F762))</f>
        <v/>
      </c>
      <c r="H762" s="9"/>
      <c r="I762" s="10" t="str">
        <f aca="false">IF($H762="","",IFERROR(INDEX(Categories!$B$5:$B$19,MATCH($H762,Categories!$A$5:$A$19,0)),"UNMAPPED"))</f>
        <v/>
      </c>
      <c r="J762" s="9"/>
      <c r="K762" s="9"/>
      <c r="L762" s="9"/>
      <c r="M762" s="9"/>
      <c r="N762" s="9"/>
    </row>
    <row r="763" customFormat="false" ht="15" hidden="false" customHeight="false" outlineLevel="0" collapsed="false">
      <c r="A763" s="14"/>
      <c r="B763" s="9"/>
      <c r="C763" s="9"/>
      <c r="D763" s="15"/>
      <c r="E763" s="9"/>
      <c r="F763" s="9"/>
      <c r="G763" s="16" t="str">
        <f aca="false">IF($D763="","",$D763*IF($F763="",1,$F763))</f>
        <v/>
      </c>
      <c r="H763" s="9"/>
      <c r="I763" s="10" t="str">
        <f aca="false">IF($H763="","",IFERROR(INDEX(Categories!$B$5:$B$19,MATCH($H763,Categories!$A$5:$A$19,0)),"UNMAPPED"))</f>
        <v/>
      </c>
      <c r="J763" s="9"/>
      <c r="K763" s="9"/>
      <c r="L763" s="9"/>
      <c r="M763" s="9"/>
      <c r="N763" s="9"/>
    </row>
    <row r="764" customFormat="false" ht="15" hidden="false" customHeight="false" outlineLevel="0" collapsed="false">
      <c r="A764" s="14"/>
      <c r="B764" s="9"/>
      <c r="C764" s="9"/>
      <c r="D764" s="15"/>
      <c r="E764" s="9"/>
      <c r="F764" s="9"/>
      <c r="G764" s="16" t="str">
        <f aca="false">IF($D764="","",$D764*IF($F764="",1,$F764))</f>
        <v/>
      </c>
      <c r="H764" s="9"/>
      <c r="I764" s="10" t="str">
        <f aca="false">IF($H764="","",IFERROR(INDEX(Categories!$B$5:$B$19,MATCH($H764,Categories!$A$5:$A$19,0)),"UNMAPPED"))</f>
        <v/>
      </c>
      <c r="J764" s="9"/>
      <c r="K764" s="9"/>
      <c r="L764" s="9"/>
      <c r="M764" s="9"/>
      <c r="N764" s="9"/>
    </row>
    <row r="765" customFormat="false" ht="15" hidden="false" customHeight="false" outlineLevel="0" collapsed="false">
      <c r="A765" s="14"/>
      <c r="B765" s="9"/>
      <c r="C765" s="9"/>
      <c r="D765" s="15"/>
      <c r="E765" s="9"/>
      <c r="F765" s="9"/>
      <c r="G765" s="16" t="str">
        <f aca="false">IF($D765="","",$D765*IF($F765="",1,$F765))</f>
        <v/>
      </c>
      <c r="H765" s="9"/>
      <c r="I765" s="10" t="str">
        <f aca="false">IF($H765="","",IFERROR(INDEX(Categories!$B$5:$B$19,MATCH($H765,Categories!$A$5:$A$19,0)),"UNMAPPED"))</f>
        <v/>
      </c>
      <c r="J765" s="9"/>
      <c r="K765" s="9"/>
      <c r="L765" s="9"/>
      <c r="M765" s="9"/>
      <c r="N765" s="9"/>
    </row>
    <row r="766" customFormat="false" ht="15" hidden="false" customHeight="false" outlineLevel="0" collapsed="false">
      <c r="A766" s="14"/>
      <c r="B766" s="9"/>
      <c r="C766" s="9"/>
      <c r="D766" s="15"/>
      <c r="E766" s="9"/>
      <c r="F766" s="9"/>
      <c r="G766" s="16" t="str">
        <f aca="false">IF($D766="","",$D766*IF($F766="",1,$F766))</f>
        <v/>
      </c>
      <c r="H766" s="9"/>
      <c r="I766" s="10" t="str">
        <f aca="false">IF($H766="","",IFERROR(INDEX(Categories!$B$5:$B$19,MATCH($H766,Categories!$A$5:$A$19,0)),"UNMAPPED"))</f>
        <v/>
      </c>
      <c r="J766" s="9"/>
      <c r="K766" s="9"/>
      <c r="L766" s="9"/>
      <c r="M766" s="9"/>
      <c r="N766" s="9"/>
    </row>
    <row r="767" customFormat="false" ht="15" hidden="false" customHeight="false" outlineLevel="0" collapsed="false">
      <c r="A767" s="14"/>
      <c r="B767" s="9"/>
      <c r="C767" s="9"/>
      <c r="D767" s="15"/>
      <c r="E767" s="9"/>
      <c r="F767" s="9"/>
      <c r="G767" s="16" t="str">
        <f aca="false">IF($D767="","",$D767*IF($F767="",1,$F767))</f>
        <v/>
      </c>
      <c r="H767" s="9"/>
      <c r="I767" s="10" t="str">
        <f aca="false">IF($H767="","",IFERROR(INDEX(Categories!$B$5:$B$19,MATCH($H767,Categories!$A$5:$A$19,0)),"UNMAPPED"))</f>
        <v/>
      </c>
      <c r="J767" s="9"/>
      <c r="K767" s="9"/>
      <c r="L767" s="9"/>
      <c r="M767" s="9"/>
      <c r="N767" s="9"/>
    </row>
    <row r="768" customFormat="false" ht="15" hidden="false" customHeight="false" outlineLevel="0" collapsed="false">
      <c r="A768" s="14"/>
      <c r="B768" s="9"/>
      <c r="C768" s="9"/>
      <c r="D768" s="15"/>
      <c r="E768" s="9"/>
      <c r="F768" s="9"/>
      <c r="G768" s="16" t="str">
        <f aca="false">IF($D768="","",$D768*IF($F768="",1,$F768))</f>
        <v/>
      </c>
      <c r="H768" s="9"/>
      <c r="I768" s="10" t="str">
        <f aca="false">IF($H768="","",IFERROR(INDEX(Categories!$B$5:$B$19,MATCH($H768,Categories!$A$5:$A$19,0)),"UNMAPPED"))</f>
        <v/>
      </c>
      <c r="J768" s="9"/>
      <c r="K768" s="9"/>
      <c r="L768" s="9"/>
      <c r="M768" s="9"/>
      <c r="N768" s="9"/>
    </row>
    <row r="769" customFormat="false" ht="15" hidden="false" customHeight="false" outlineLevel="0" collapsed="false">
      <c r="A769" s="14"/>
      <c r="B769" s="9"/>
      <c r="C769" s="9"/>
      <c r="D769" s="15"/>
      <c r="E769" s="9"/>
      <c r="F769" s="9"/>
      <c r="G769" s="16" t="str">
        <f aca="false">IF($D769="","",$D769*IF($F769="",1,$F769))</f>
        <v/>
      </c>
      <c r="H769" s="9"/>
      <c r="I769" s="10" t="str">
        <f aca="false">IF($H769="","",IFERROR(INDEX(Categories!$B$5:$B$19,MATCH($H769,Categories!$A$5:$A$19,0)),"UNMAPPED"))</f>
        <v/>
      </c>
      <c r="J769" s="9"/>
      <c r="K769" s="9"/>
      <c r="L769" s="9"/>
      <c r="M769" s="9"/>
      <c r="N769" s="9"/>
    </row>
    <row r="770" customFormat="false" ht="15" hidden="false" customHeight="false" outlineLevel="0" collapsed="false">
      <c r="A770" s="14"/>
      <c r="B770" s="9"/>
      <c r="C770" s="9"/>
      <c r="D770" s="15"/>
      <c r="E770" s="9"/>
      <c r="F770" s="9"/>
      <c r="G770" s="16" t="str">
        <f aca="false">IF($D770="","",$D770*IF($F770="",1,$F770))</f>
        <v/>
      </c>
      <c r="H770" s="9"/>
      <c r="I770" s="10" t="str">
        <f aca="false">IF($H770="","",IFERROR(INDEX(Categories!$B$5:$B$19,MATCH($H770,Categories!$A$5:$A$19,0)),"UNMAPPED"))</f>
        <v/>
      </c>
      <c r="J770" s="9"/>
      <c r="K770" s="9"/>
      <c r="L770" s="9"/>
      <c r="M770" s="9"/>
      <c r="N770" s="9"/>
    </row>
    <row r="771" customFormat="false" ht="15" hidden="false" customHeight="false" outlineLevel="0" collapsed="false">
      <c r="A771" s="14"/>
      <c r="B771" s="9"/>
      <c r="C771" s="9"/>
      <c r="D771" s="15"/>
      <c r="E771" s="9"/>
      <c r="F771" s="9"/>
      <c r="G771" s="16" t="str">
        <f aca="false">IF($D771="","",$D771*IF($F771="",1,$F771))</f>
        <v/>
      </c>
      <c r="H771" s="9"/>
      <c r="I771" s="10" t="str">
        <f aca="false">IF($H771="","",IFERROR(INDEX(Categories!$B$5:$B$19,MATCH($H771,Categories!$A$5:$A$19,0)),"UNMAPPED"))</f>
        <v/>
      </c>
      <c r="J771" s="9"/>
      <c r="K771" s="9"/>
      <c r="L771" s="9"/>
      <c r="M771" s="9"/>
      <c r="N771" s="9"/>
    </row>
    <row r="772" customFormat="false" ht="15" hidden="false" customHeight="false" outlineLevel="0" collapsed="false">
      <c r="A772" s="14"/>
      <c r="B772" s="9"/>
      <c r="C772" s="9"/>
      <c r="D772" s="15"/>
      <c r="E772" s="9"/>
      <c r="F772" s="9"/>
      <c r="G772" s="16" t="str">
        <f aca="false">IF($D772="","",$D772*IF($F772="",1,$F772))</f>
        <v/>
      </c>
      <c r="H772" s="9"/>
      <c r="I772" s="10" t="str">
        <f aca="false">IF($H772="","",IFERROR(INDEX(Categories!$B$5:$B$19,MATCH($H772,Categories!$A$5:$A$19,0)),"UNMAPPED"))</f>
        <v/>
      </c>
      <c r="J772" s="9"/>
      <c r="K772" s="9"/>
      <c r="L772" s="9"/>
      <c r="M772" s="9"/>
      <c r="N772" s="9"/>
    </row>
    <row r="773" customFormat="false" ht="15" hidden="false" customHeight="false" outlineLevel="0" collapsed="false">
      <c r="A773" s="14"/>
      <c r="B773" s="9"/>
      <c r="C773" s="9"/>
      <c r="D773" s="15"/>
      <c r="E773" s="9"/>
      <c r="F773" s="9"/>
      <c r="G773" s="16" t="str">
        <f aca="false">IF($D773="","",$D773*IF($F773="",1,$F773))</f>
        <v/>
      </c>
      <c r="H773" s="9"/>
      <c r="I773" s="10" t="str">
        <f aca="false">IF($H773="","",IFERROR(INDEX(Categories!$B$5:$B$19,MATCH($H773,Categories!$A$5:$A$19,0)),"UNMAPPED"))</f>
        <v/>
      </c>
      <c r="J773" s="9"/>
      <c r="K773" s="9"/>
      <c r="L773" s="9"/>
      <c r="M773" s="9"/>
      <c r="N773" s="9"/>
    </row>
    <row r="774" customFormat="false" ht="15" hidden="false" customHeight="false" outlineLevel="0" collapsed="false">
      <c r="A774" s="14"/>
      <c r="B774" s="9"/>
      <c r="C774" s="9"/>
      <c r="D774" s="15"/>
      <c r="E774" s="9"/>
      <c r="F774" s="9"/>
      <c r="G774" s="16" t="str">
        <f aca="false">IF($D774="","",$D774*IF($F774="",1,$F774))</f>
        <v/>
      </c>
      <c r="H774" s="9"/>
      <c r="I774" s="10" t="str">
        <f aca="false">IF($H774="","",IFERROR(INDEX(Categories!$B$5:$B$19,MATCH($H774,Categories!$A$5:$A$19,0)),"UNMAPPED"))</f>
        <v/>
      </c>
      <c r="J774" s="9"/>
      <c r="K774" s="9"/>
      <c r="L774" s="9"/>
      <c r="M774" s="9"/>
      <c r="N774" s="9"/>
    </row>
    <row r="775" customFormat="false" ht="15" hidden="false" customHeight="false" outlineLevel="0" collapsed="false">
      <c r="A775" s="14"/>
      <c r="B775" s="9"/>
      <c r="C775" s="9"/>
      <c r="D775" s="15"/>
      <c r="E775" s="9"/>
      <c r="F775" s="9"/>
      <c r="G775" s="16" t="str">
        <f aca="false">IF($D775="","",$D775*IF($F775="",1,$F775))</f>
        <v/>
      </c>
      <c r="H775" s="9"/>
      <c r="I775" s="10" t="str">
        <f aca="false">IF($H775="","",IFERROR(INDEX(Categories!$B$5:$B$19,MATCH($H775,Categories!$A$5:$A$19,0)),"UNMAPPED"))</f>
        <v/>
      </c>
      <c r="J775" s="9"/>
      <c r="K775" s="9"/>
      <c r="L775" s="9"/>
      <c r="M775" s="9"/>
      <c r="N775" s="9"/>
    </row>
    <row r="776" customFormat="false" ht="15" hidden="false" customHeight="false" outlineLevel="0" collapsed="false">
      <c r="A776" s="14"/>
      <c r="B776" s="9"/>
      <c r="C776" s="9"/>
      <c r="D776" s="15"/>
      <c r="E776" s="9"/>
      <c r="F776" s="9"/>
      <c r="G776" s="16" t="str">
        <f aca="false">IF($D776="","",$D776*IF($F776="",1,$F776))</f>
        <v/>
      </c>
      <c r="H776" s="9"/>
      <c r="I776" s="10" t="str">
        <f aca="false">IF($H776="","",IFERROR(INDEX(Categories!$B$5:$B$19,MATCH($H776,Categories!$A$5:$A$19,0)),"UNMAPPED"))</f>
        <v/>
      </c>
      <c r="J776" s="9"/>
      <c r="K776" s="9"/>
      <c r="L776" s="9"/>
      <c r="M776" s="9"/>
      <c r="N776" s="9"/>
    </row>
    <row r="777" customFormat="false" ht="15" hidden="false" customHeight="false" outlineLevel="0" collapsed="false">
      <c r="A777" s="14"/>
      <c r="B777" s="9"/>
      <c r="C777" s="9"/>
      <c r="D777" s="15"/>
      <c r="E777" s="9"/>
      <c r="F777" s="9"/>
      <c r="G777" s="16" t="str">
        <f aca="false">IF($D777="","",$D777*IF($F777="",1,$F777))</f>
        <v/>
      </c>
      <c r="H777" s="9"/>
      <c r="I777" s="10" t="str">
        <f aca="false">IF($H777="","",IFERROR(INDEX(Categories!$B$5:$B$19,MATCH($H777,Categories!$A$5:$A$19,0)),"UNMAPPED"))</f>
        <v/>
      </c>
      <c r="J777" s="9"/>
      <c r="K777" s="9"/>
      <c r="L777" s="9"/>
      <c r="M777" s="9"/>
      <c r="N777" s="9"/>
    </row>
    <row r="778" customFormat="false" ht="15" hidden="false" customHeight="false" outlineLevel="0" collapsed="false">
      <c r="A778" s="14"/>
      <c r="B778" s="9"/>
      <c r="C778" s="9"/>
      <c r="D778" s="15"/>
      <c r="E778" s="9"/>
      <c r="F778" s="9"/>
      <c r="G778" s="16" t="str">
        <f aca="false">IF($D778="","",$D778*IF($F778="",1,$F778))</f>
        <v/>
      </c>
      <c r="H778" s="9"/>
      <c r="I778" s="10" t="str">
        <f aca="false">IF($H778="","",IFERROR(INDEX(Categories!$B$5:$B$19,MATCH($H778,Categories!$A$5:$A$19,0)),"UNMAPPED"))</f>
        <v/>
      </c>
      <c r="J778" s="9"/>
      <c r="K778" s="9"/>
      <c r="L778" s="9"/>
      <c r="M778" s="9"/>
      <c r="N778" s="9"/>
    </row>
    <row r="779" customFormat="false" ht="15" hidden="false" customHeight="false" outlineLevel="0" collapsed="false">
      <c r="A779" s="14"/>
      <c r="B779" s="9"/>
      <c r="C779" s="9"/>
      <c r="D779" s="15"/>
      <c r="E779" s="9"/>
      <c r="F779" s="9"/>
      <c r="G779" s="16" t="str">
        <f aca="false">IF($D779="","",$D779*IF($F779="",1,$F779))</f>
        <v/>
      </c>
      <c r="H779" s="9"/>
      <c r="I779" s="10" t="str">
        <f aca="false">IF($H779="","",IFERROR(INDEX(Categories!$B$5:$B$19,MATCH($H779,Categories!$A$5:$A$19,0)),"UNMAPPED"))</f>
        <v/>
      </c>
      <c r="J779" s="9"/>
      <c r="K779" s="9"/>
      <c r="L779" s="9"/>
      <c r="M779" s="9"/>
      <c r="N779" s="9"/>
    </row>
    <row r="780" customFormat="false" ht="15" hidden="false" customHeight="false" outlineLevel="0" collapsed="false">
      <c r="A780" s="14"/>
      <c r="B780" s="9"/>
      <c r="C780" s="9"/>
      <c r="D780" s="15"/>
      <c r="E780" s="9"/>
      <c r="F780" s="9"/>
      <c r="G780" s="16" t="str">
        <f aca="false">IF($D780="","",$D780*IF($F780="",1,$F780))</f>
        <v/>
      </c>
      <c r="H780" s="9"/>
      <c r="I780" s="10" t="str">
        <f aca="false">IF($H780="","",IFERROR(INDEX(Categories!$B$5:$B$19,MATCH($H780,Categories!$A$5:$A$19,0)),"UNMAPPED"))</f>
        <v/>
      </c>
      <c r="J780" s="9"/>
      <c r="K780" s="9"/>
      <c r="L780" s="9"/>
      <c r="M780" s="9"/>
      <c r="N780" s="9"/>
    </row>
    <row r="781" customFormat="false" ht="15" hidden="false" customHeight="false" outlineLevel="0" collapsed="false">
      <c r="A781" s="14"/>
      <c r="B781" s="9"/>
      <c r="C781" s="9"/>
      <c r="D781" s="15"/>
      <c r="E781" s="9"/>
      <c r="F781" s="9"/>
      <c r="G781" s="16" t="str">
        <f aca="false">IF($D781="","",$D781*IF($F781="",1,$F781))</f>
        <v/>
      </c>
      <c r="H781" s="9"/>
      <c r="I781" s="10" t="str">
        <f aca="false">IF($H781="","",IFERROR(INDEX(Categories!$B$5:$B$19,MATCH($H781,Categories!$A$5:$A$19,0)),"UNMAPPED"))</f>
        <v/>
      </c>
      <c r="J781" s="9"/>
      <c r="K781" s="9"/>
      <c r="L781" s="9"/>
      <c r="M781" s="9"/>
      <c r="N781" s="9"/>
    </row>
    <row r="782" customFormat="false" ht="15" hidden="false" customHeight="false" outlineLevel="0" collapsed="false">
      <c r="A782" s="14"/>
      <c r="B782" s="9"/>
      <c r="C782" s="9"/>
      <c r="D782" s="15"/>
      <c r="E782" s="9"/>
      <c r="F782" s="9"/>
      <c r="G782" s="16" t="str">
        <f aca="false">IF($D782="","",$D782*IF($F782="",1,$F782))</f>
        <v/>
      </c>
      <c r="H782" s="9"/>
      <c r="I782" s="10" t="str">
        <f aca="false">IF($H782="","",IFERROR(INDEX(Categories!$B$5:$B$19,MATCH($H782,Categories!$A$5:$A$19,0)),"UNMAPPED"))</f>
        <v/>
      </c>
      <c r="J782" s="9"/>
      <c r="K782" s="9"/>
      <c r="L782" s="9"/>
      <c r="M782" s="9"/>
      <c r="N782" s="9"/>
    </row>
    <row r="783" customFormat="false" ht="15" hidden="false" customHeight="false" outlineLevel="0" collapsed="false">
      <c r="A783" s="14"/>
      <c r="B783" s="9"/>
      <c r="C783" s="9"/>
      <c r="D783" s="15"/>
      <c r="E783" s="9"/>
      <c r="F783" s="9"/>
      <c r="G783" s="16" t="str">
        <f aca="false">IF($D783="","",$D783*IF($F783="",1,$F783))</f>
        <v/>
      </c>
      <c r="H783" s="9"/>
      <c r="I783" s="10" t="str">
        <f aca="false">IF($H783="","",IFERROR(INDEX(Categories!$B$5:$B$19,MATCH($H783,Categories!$A$5:$A$19,0)),"UNMAPPED"))</f>
        <v/>
      </c>
      <c r="J783" s="9"/>
      <c r="K783" s="9"/>
      <c r="L783" s="9"/>
      <c r="M783" s="9"/>
      <c r="N783" s="9"/>
    </row>
    <row r="784" customFormat="false" ht="15" hidden="false" customHeight="false" outlineLevel="0" collapsed="false">
      <c r="A784" s="14"/>
      <c r="B784" s="9"/>
      <c r="C784" s="9"/>
      <c r="D784" s="15"/>
      <c r="E784" s="9"/>
      <c r="F784" s="9"/>
      <c r="G784" s="16" t="str">
        <f aca="false">IF($D784="","",$D784*IF($F784="",1,$F784))</f>
        <v/>
      </c>
      <c r="H784" s="9"/>
      <c r="I784" s="10" t="str">
        <f aca="false">IF($H784="","",IFERROR(INDEX(Categories!$B$5:$B$19,MATCH($H784,Categories!$A$5:$A$19,0)),"UNMAPPED"))</f>
        <v/>
      </c>
      <c r="J784" s="9"/>
      <c r="K784" s="9"/>
      <c r="L784" s="9"/>
      <c r="M784" s="9"/>
      <c r="N784" s="9"/>
    </row>
    <row r="785" customFormat="false" ht="15" hidden="false" customHeight="false" outlineLevel="0" collapsed="false">
      <c r="A785" s="14"/>
      <c r="B785" s="9"/>
      <c r="C785" s="9"/>
      <c r="D785" s="15"/>
      <c r="E785" s="9"/>
      <c r="F785" s="9"/>
      <c r="G785" s="16" t="str">
        <f aca="false">IF($D785="","",$D785*IF($F785="",1,$F785))</f>
        <v/>
      </c>
      <c r="H785" s="9"/>
      <c r="I785" s="10" t="str">
        <f aca="false">IF($H785="","",IFERROR(INDEX(Categories!$B$5:$B$19,MATCH($H785,Categories!$A$5:$A$19,0)),"UNMAPPED"))</f>
        <v/>
      </c>
      <c r="J785" s="9"/>
      <c r="K785" s="9"/>
      <c r="L785" s="9"/>
      <c r="M785" s="9"/>
      <c r="N785" s="9"/>
    </row>
    <row r="786" customFormat="false" ht="15" hidden="false" customHeight="false" outlineLevel="0" collapsed="false">
      <c r="A786" s="14"/>
      <c r="B786" s="9"/>
      <c r="C786" s="9"/>
      <c r="D786" s="15"/>
      <c r="E786" s="9"/>
      <c r="F786" s="9"/>
      <c r="G786" s="16" t="str">
        <f aca="false">IF($D786="","",$D786*IF($F786="",1,$F786))</f>
        <v/>
      </c>
      <c r="H786" s="9"/>
      <c r="I786" s="10" t="str">
        <f aca="false">IF($H786="","",IFERROR(INDEX(Categories!$B$5:$B$19,MATCH($H786,Categories!$A$5:$A$19,0)),"UNMAPPED"))</f>
        <v/>
      </c>
      <c r="J786" s="9"/>
      <c r="K786" s="9"/>
      <c r="L786" s="9"/>
      <c r="M786" s="9"/>
      <c r="N786" s="9"/>
    </row>
    <row r="787" customFormat="false" ht="15" hidden="false" customHeight="false" outlineLevel="0" collapsed="false">
      <c r="A787" s="14"/>
      <c r="B787" s="9"/>
      <c r="C787" s="9"/>
      <c r="D787" s="15"/>
      <c r="E787" s="9"/>
      <c r="F787" s="9"/>
      <c r="G787" s="16" t="str">
        <f aca="false">IF($D787="","",$D787*IF($F787="",1,$F787))</f>
        <v/>
      </c>
      <c r="H787" s="9"/>
      <c r="I787" s="10" t="str">
        <f aca="false">IF($H787="","",IFERROR(INDEX(Categories!$B$5:$B$19,MATCH($H787,Categories!$A$5:$A$19,0)),"UNMAPPED"))</f>
        <v/>
      </c>
      <c r="J787" s="9"/>
      <c r="K787" s="9"/>
      <c r="L787" s="9"/>
      <c r="M787" s="9"/>
      <c r="N787" s="9"/>
    </row>
    <row r="788" customFormat="false" ht="15" hidden="false" customHeight="false" outlineLevel="0" collapsed="false">
      <c r="A788" s="14"/>
      <c r="B788" s="9"/>
      <c r="C788" s="9"/>
      <c r="D788" s="15"/>
      <c r="E788" s="9"/>
      <c r="F788" s="9"/>
      <c r="G788" s="16" t="str">
        <f aca="false">IF($D788="","",$D788*IF($F788="",1,$F788))</f>
        <v/>
      </c>
      <c r="H788" s="9"/>
      <c r="I788" s="10" t="str">
        <f aca="false">IF($H788="","",IFERROR(INDEX(Categories!$B$5:$B$19,MATCH($H788,Categories!$A$5:$A$19,0)),"UNMAPPED"))</f>
        <v/>
      </c>
      <c r="J788" s="9"/>
      <c r="K788" s="9"/>
      <c r="L788" s="9"/>
      <c r="M788" s="9"/>
      <c r="N788" s="9"/>
    </row>
    <row r="789" customFormat="false" ht="15" hidden="false" customHeight="false" outlineLevel="0" collapsed="false">
      <c r="A789" s="14"/>
      <c r="B789" s="9"/>
      <c r="C789" s="9"/>
      <c r="D789" s="15"/>
      <c r="E789" s="9"/>
      <c r="F789" s="9"/>
      <c r="G789" s="16" t="str">
        <f aca="false">IF($D789="","",$D789*IF($F789="",1,$F789))</f>
        <v/>
      </c>
      <c r="H789" s="9"/>
      <c r="I789" s="10" t="str">
        <f aca="false">IF($H789="","",IFERROR(INDEX(Categories!$B$5:$B$19,MATCH($H789,Categories!$A$5:$A$19,0)),"UNMAPPED"))</f>
        <v/>
      </c>
      <c r="J789" s="9"/>
      <c r="K789" s="9"/>
      <c r="L789" s="9"/>
      <c r="M789" s="9"/>
      <c r="N789" s="9"/>
    </row>
    <row r="790" customFormat="false" ht="15" hidden="false" customHeight="false" outlineLevel="0" collapsed="false">
      <c r="A790" s="14"/>
      <c r="B790" s="9"/>
      <c r="C790" s="9"/>
      <c r="D790" s="15"/>
      <c r="E790" s="9"/>
      <c r="F790" s="9"/>
      <c r="G790" s="16" t="str">
        <f aca="false">IF($D790="","",$D790*IF($F790="",1,$F790))</f>
        <v/>
      </c>
      <c r="H790" s="9"/>
      <c r="I790" s="10" t="str">
        <f aca="false">IF($H790="","",IFERROR(INDEX(Categories!$B$5:$B$19,MATCH($H790,Categories!$A$5:$A$19,0)),"UNMAPPED"))</f>
        <v/>
      </c>
      <c r="J790" s="9"/>
      <c r="K790" s="9"/>
      <c r="L790" s="9"/>
      <c r="M790" s="9"/>
      <c r="N790" s="9"/>
    </row>
    <row r="791" customFormat="false" ht="15" hidden="false" customHeight="false" outlineLevel="0" collapsed="false">
      <c r="A791" s="14"/>
      <c r="B791" s="9"/>
      <c r="C791" s="9"/>
      <c r="D791" s="15"/>
      <c r="E791" s="9"/>
      <c r="F791" s="9"/>
      <c r="G791" s="16" t="str">
        <f aca="false">IF($D791="","",$D791*IF($F791="",1,$F791))</f>
        <v/>
      </c>
      <c r="H791" s="9"/>
      <c r="I791" s="10" t="str">
        <f aca="false">IF($H791="","",IFERROR(INDEX(Categories!$B$5:$B$19,MATCH($H791,Categories!$A$5:$A$19,0)),"UNMAPPED"))</f>
        <v/>
      </c>
      <c r="J791" s="9"/>
      <c r="K791" s="9"/>
      <c r="L791" s="9"/>
      <c r="M791" s="9"/>
      <c r="N791" s="9"/>
    </row>
    <row r="792" customFormat="false" ht="15" hidden="false" customHeight="false" outlineLevel="0" collapsed="false">
      <c r="A792" s="14"/>
      <c r="B792" s="9"/>
      <c r="C792" s="9"/>
      <c r="D792" s="15"/>
      <c r="E792" s="9"/>
      <c r="F792" s="9"/>
      <c r="G792" s="16" t="str">
        <f aca="false">IF($D792="","",$D792*IF($F792="",1,$F792))</f>
        <v/>
      </c>
      <c r="H792" s="9"/>
      <c r="I792" s="10" t="str">
        <f aca="false">IF($H792="","",IFERROR(INDEX(Categories!$B$5:$B$19,MATCH($H792,Categories!$A$5:$A$19,0)),"UNMAPPED"))</f>
        <v/>
      </c>
      <c r="J792" s="9"/>
      <c r="K792" s="9"/>
      <c r="L792" s="9"/>
      <c r="M792" s="9"/>
      <c r="N792" s="9"/>
    </row>
    <row r="793" customFormat="false" ht="15" hidden="false" customHeight="false" outlineLevel="0" collapsed="false">
      <c r="A793" s="14"/>
      <c r="B793" s="9"/>
      <c r="C793" s="9"/>
      <c r="D793" s="15"/>
      <c r="E793" s="9"/>
      <c r="F793" s="9"/>
      <c r="G793" s="16" t="str">
        <f aca="false">IF($D793="","",$D793*IF($F793="",1,$F793))</f>
        <v/>
      </c>
      <c r="H793" s="9"/>
      <c r="I793" s="10" t="str">
        <f aca="false">IF($H793="","",IFERROR(INDEX(Categories!$B$5:$B$19,MATCH($H793,Categories!$A$5:$A$19,0)),"UNMAPPED"))</f>
        <v/>
      </c>
      <c r="J793" s="9"/>
      <c r="K793" s="9"/>
      <c r="L793" s="9"/>
      <c r="M793" s="9"/>
      <c r="N793" s="9"/>
    </row>
    <row r="794" customFormat="false" ht="15" hidden="false" customHeight="false" outlineLevel="0" collapsed="false">
      <c r="A794" s="14"/>
      <c r="B794" s="9"/>
      <c r="C794" s="9"/>
      <c r="D794" s="15"/>
      <c r="E794" s="9"/>
      <c r="F794" s="9"/>
      <c r="G794" s="16" t="str">
        <f aca="false">IF($D794="","",$D794*IF($F794="",1,$F794))</f>
        <v/>
      </c>
      <c r="H794" s="9"/>
      <c r="I794" s="10" t="str">
        <f aca="false">IF($H794="","",IFERROR(INDEX(Categories!$B$5:$B$19,MATCH($H794,Categories!$A$5:$A$19,0)),"UNMAPPED"))</f>
        <v/>
      </c>
      <c r="J794" s="9"/>
      <c r="K794" s="9"/>
      <c r="L794" s="9"/>
      <c r="M794" s="9"/>
      <c r="N794" s="9"/>
    </row>
    <row r="795" customFormat="false" ht="15" hidden="false" customHeight="false" outlineLevel="0" collapsed="false">
      <c r="A795" s="14"/>
      <c r="B795" s="9"/>
      <c r="C795" s="9"/>
      <c r="D795" s="15"/>
      <c r="E795" s="9"/>
      <c r="F795" s="9"/>
      <c r="G795" s="16" t="str">
        <f aca="false">IF($D795="","",$D795*IF($F795="",1,$F795))</f>
        <v/>
      </c>
      <c r="H795" s="9"/>
      <c r="I795" s="10" t="str">
        <f aca="false">IF($H795="","",IFERROR(INDEX(Categories!$B$5:$B$19,MATCH($H795,Categories!$A$5:$A$19,0)),"UNMAPPED"))</f>
        <v/>
      </c>
      <c r="J795" s="9"/>
      <c r="K795" s="9"/>
      <c r="L795" s="9"/>
      <c r="M795" s="9"/>
      <c r="N795" s="9"/>
    </row>
    <row r="796" customFormat="false" ht="15" hidden="false" customHeight="false" outlineLevel="0" collapsed="false">
      <c r="A796" s="14"/>
      <c r="B796" s="9"/>
      <c r="C796" s="9"/>
      <c r="D796" s="15"/>
      <c r="E796" s="9"/>
      <c r="F796" s="9"/>
      <c r="G796" s="16" t="str">
        <f aca="false">IF($D796="","",$D796*IF($F796="",1,$F796))</f>
        <v/>
      </c>
      <c r="H796" s="9"/>
      <c r="I796" s="10" t="str">
        <f aca="false">IF($H796="","",IFERROR(INDEX(Categories!$B$5:$B$19,MATCH($H796,Categories!$A$5:$A$19,0)),"UNMAPPED"))</f>
        <v/>
      </c>
      <c r="J796" s="9"/>
      <c r="K796" s="9"/>
      <c r="L796" s="9"/>
      <c r="M796" s="9"/>
      <c r="N796" s="9"/>
    </row>
    <row r="797" customFormat="false" ht="15" hidden="false" customHeight="false" outlineLevel="0" collapsed="false">
      <c r="A797" s="14"/>
      <c r="B797" s="9"/>
      <c r="C797" s="9"/>
      <c r="D797" s="15"/>
      <c r="E797" s="9"/>
      <c r="F797" s="9"/>
      <c r="G797" s="16" t="str">
        <f aca="false">IF($D797="","",$D797*IF($F797="",1,$F797))</f>
        <v/>
      </c>
      <c r="H797" s="9"/>
      <c r="I797" s="10" t="str">
        <f aca="false">IF($H797="","",IFERROR(INDEX(Categories!$B$5:$B$19,MATCH($H797,Categories!$A$5:$A$19,0)),"UNMAPPED"))</f>
        <v/>
      </c>
      <c r="J797" s="9"/>
      <c r="K797" s="9"/>
      <c r="L797" s="9"/>
      <c r="M797" s="9"/>
      <c r="N797" s="9"/>
    </row>
    <row r="798" customFormat="false" ht="15" hidden="false" customHeight="false" outlineLevel="0" collapsed="false">
      <c r="A798" s="14"/>
      <c r="B798" s="9"/>
      <c r="C798" s="9"/>
      <c r="D798" s="15"/>
      <c r="E798" s="9"/>
      <c r="F798" s="9"/>
      <c r="G798" s="16" t="str">
        <f aca="false">IF($D798="","",$D798*IF($F798="",1,$F798))</f>
        <v/>
      </c>
      <c r="H798" s="9"/>
      <c r="I798" s="10" t="str">
        <f aca="false">IF($H798="","",IFERROR(INDEX(Categories!$B$5:$B$19,MATCH($H798,Categories!$A$5:$A$19,0)),"UNMAPPED"))</f>
        <v/>
      </c>
      <c r="J798" s="9"/>
      <c r="K798" s="9"/>
      <c r="L798" s="9"/>
      <c r="M798" s="9"/>
      <c r="N798" s="9"/>
    </row>
    <row r="799" customFormat="false" ht="15" hidden="false" customHeight="false" outlineLevel="0" collapsed="false">
      <c r="A799" s="14"/>
      <c r="B799" s="9"/>
      <c r="C799" s="9"/>
      <c r="D799" s="15"/>
      <c r="E799" s="9"/>
      <c r="F799" s="9"/>
      <c r="G799" s="16" t="str">
        <f aca="false">IF($D799="","",$D799*IF($F799="",1,$F799))</f>
        <v/>
      </c>
      <c r="H799" s="9"/>
      <c r="I799" s="10" t="str">
        <f aca="false">IF($H799="","",IFERROR(INDEX(Categories!$B$5:$B$19,MATCH($H799,Categories!$A$5:$A$19,0)),"UNMAPPED"))</f>
        <v/>
      </c>
      <c r="J799" s="9"/>
      <c r="K799" s="9"/>
      <c r="L799" s="9"/>
      <c r="M799" s="9"/>
      <c r="N799" s="9"/>
    </row>
    <row r="800" customFormat="false" ht="15" hidden="false" customHeight="false" outlineLevel="0" collapsed="false">
      <c r="A800" s="14"/>
      <c r="B800" s="9"/>
      <c r="C800" s="9"/>
      <c r="D800" s="15"/>
      <c r="E800" s="9"/>
      <c r="F800" s="9"/>
      <c r="G800" s="16" t="str">
        <f aca="false">IF($D800="","",$D800*IF($F800="",1,$F800))</f>
        <v/>
      </c>
      <c r="H800" s="9"/>
      <c r="I800" s="10" t="str">
        <f aca="false">IF($H800="","",IFERROR(INDEX(Categories!$B$5:$B$19,MATCH($H800,Categories!$A$5:$A$19,0)),"UNMAPPED"))</f>
        <v/>
      </c>
      <c r="J800" s="9"/>
      <c r="K800" s="9"/>
      <c r="L800" s="9"/>
      <c r="M800" s="9"/>
      <c r="N800" s="9"/>
    </row>
    <row r="801" customFormat="false" ht="15" hidden="false" customHeight="false" outlineLevel="0" collapsed="false">
      <c r="A801" s="14"/>
      <c r="B801" s="9"/>
      <c r="C801" s="9"/>
      <c r="D801" s="15"/>
      <c r="E801" s="9"/>
      <c r="F801" s="9"/>
      <c r="G801" s="16" t="str">
        <f aca="false">IF($D801="","",$D801*IF($F801="",1,$F801))</f>
        <v/>
      </c>
      <c r="H801" s="9"/>
      <c r="I801" s="10" t="str">
        <f aca="false">IF($H801="","",IFERROR(INDEX(Categories!$B$5:$B$19,MATCH($H801,Categories!$A$5:$A$19,0)),"UNMAPPED"))</f>
        <v/>
      </c>
      <c r="J801" s="9"/>
      <c r="K801" s="9"/>
      <c r="L801" s="9"/>
      <c r="M801" s="9"/>
      <c r="N801" s="9"/>
    </row>
    <row r="802" customFormat="false" ht="15" hidden="false" customHeight="false" outlineLevel="0" collapsed="false">
      <c r="A802" s="14"/>
      <c r="B802" s="9"/>
      <c r="C802" s="9"/>
      <c r="D802" s="15"/>
      <c r="E802" s="9"/>
      <c r="F802" s="9"/>
      <c r="G802" s="16" t="str">
        <f aca="false">IF($D802="","",$D802*IF($F802="",1,$F802))</f>
        <v/>
      </c>
      <c r="H802" s="9"/>
      <c r="I802" s="10" t="str">
        <f aca="false">IF($H802="","",IFERROR(INDEX(Categories!$B$5:$B$19,MATCH($H802,Categories!$A$5:$A$19,0)),"UNMAPPED"))</f>
        <v/>
      </c>
      <c r="J802" s="9"/>
      <c r="K802" s="9"/>
      <c r="L802" s="9"/>
      <c r="M802" s="9"/>
      <c r="N802" s="9"/>
    </row>
    <row r="803" customFormat="false" ht="15" hidden="false" customHeight="false" outlineLevel="0" collapsed="false">
      <c r="A803" s="14"/>
      <c r="B803" s="9"/>
      <c r="C803" s="9"/>
      <c r="D803" s="15"/>
      <c r="E803" s="9"/>
      <c r="F803" s="9"/>
      <c r="G803" s="16" t="str">
        <f aca="false">IF($D803="","",$D803*IF($F803="",1,$F803))</f>
        <v/>
      </c>
      <c r="H803" s="9"/>
      <c r="I803" s="10" t="str">
        <f aca="false">IF($H803="","",IFERROR(INDEX(Categories!$B$5:$B$19,MATCH($H803,Categories!$A$5:$A$19,0)),"UNMAPPED"))</f>
        <v/>
      </c>
      <c r="J803" s="9"/>
      <c r="K803" s="9"/>
      <c r="L803" s="9"/>
      <c r="M803" s="9"/>
      <c r="N803" s="9"/>
    </row>
    <row r="804" customFormat="false" ht="15" hidden="false" customHeight="false" outlineLevel="0" collapsed="false">
      <c r="A804" s="14"/>
      <c r="B804" s="9"/>
      <c r="C804" s="9"/>
      <c r="D804" s="15"/>
      <c r="E804" s="9"/>
      <c r="F804" s="9"/>
      <c r="G804" s="16" t="str">
        <f aca="false">IF($D804="","",$D804*IF($F804="",1,$F804))</f>
        <v/>
      </c>
      <c r="H804" s="9"/>
      <c r="I804" s="10" t="str">
        <f aca="false">IF($H804="","",IFERROR(INDEX(Categories!$B$5:$B$19,MATCH($H804,Categories!$A$5:$A$19,0)),"UNMAPPED"))</f>
        <v/>
      </c>
      <c r="J804" s="9"/>
      <c r="K804" s="9"/>
      <c r="L804" s="9"/>
      <c r="M804" s="9"/>
      <c r="N804" s="9"/>
    </row>
    <row r="805" customFormat="false" ht="15" hidden="false" customHeight="false" outlineLevel="0" collapsed="false">
      <c r="A805" s="14"/>
      <c r="B805" s="9"/>
      <c r="C805" s="9"/>
      <c r="D805" s="15"/>
      <c r="E805" s="9"/>
      <c r="F805" s="9"/>
      <c r="G805" s="16" t="str">
        <f aca="false">IF($D805="","",$D805*IF($F805="",1,$F805))</f>
        <v/>
      </c>
      <c r="H805" s="9"/>
      <c r="I805" s="10" t="str">
        <f aca="false">IF($H805="","",IFERROR(INDEX(Categories!$B$5:$B$19,MATCH($H805,Categories!$A$5:$A$19,0)),"UNMAPPED"))</f>
        <v/>
      </c>
      <c r="J805" s="9"/>
      <c r="K805" s="9"/>
      <c r="L805" s="9"/>
      <c r="M805" s="9"/>
      <c r="N805" s="9"/>
    </row>
    <row r="806" customFormat="false" ht="15" hidden="false" customHeight="false" outlineLevel="0" collapsed="false">
      <c r="A806" s="14"/>
      <c r="B806" s="9"/>
      <c r="C806" s="9"/>
      <c r="D806" s="15"/>
      <c r="E806" s="9"/>
      <c r="F806" s="9"/>
      <c r="G806" s="16" t="str">
        <f aca="false">IF($D806="","",$D806*IF($F806="",1,$F806))</f>
        <v/>
      </c>
      <c r="H806" s="9"/>
      <c r="I806" s="10" t="str">
        <f aca="false">IF($H806="","",IFERROR(INDEX(Categories!$B$5:$B$19,MATCH($H806,Categories!$A$5:$A$19,0)),"UNMAPPED"))</f>
        <v/>
      </c>
      <c r="J806" s="9"/>
      <c r="K806" s="9"/>
      <c r="L806" s="9"/>
      <c r="M806" s="9"/>
      <c r="N806" s="9"/>
    </row>
    <row r="807" customFormat="false" ht="15" hidden="false" customHeight="false" outlineLevel="0" collapsed="false">
      <c r="A807" s="14"/>
      <c r="B807" s="9"/>
      <c r="C807" s="9"/>
      <c r="D807" s="15"/>
      <c r="E807" s="9"/>
      <c r="F807" s="9"/>
      <c r="G807" s="16" t="str">
        <f aca="false">IF($D807="","",$D807*IF($F807="",1,$F807))</f>
        <v/>
      </c>
      <c r="H807" s="9"/>
      <c r="I807" s="10" t="str">
        <f aca="false">IF($H807="","",IFERROR(INDEX(Categories!$B$5:$B$19,MATCH($H807,Categories!$A$5:$A$19,0)),"UNMAPPED"))</f>
        <v/>
      </c>
      <c r="J807" s="9"/>
      <c r="K807" s="9"/>
      <c r="L807" s="9"/>
      <c r="M807" s="9"/>
      <c r="N807" s="9"/>
    </row>
    <row r="808" customFormat="false" ht="15" hidden="false" customHeight="false" outlineLevel="0" collapsed="false">
      <c r="A808" s="14"/>
      <c r="B808" s="9"/>
      <c r="C808" s="9"/>
      <c r="D808" s="15"/>
      <c r="E808" s="9"/>
      <c r="F808" s="9"/>
      <c r="G808" s="16" t="str">
        <f aca="false">IF($D808="","",$D808*IF($F808="",1,$F808))</f>
        <v/>
      </c>
      <c r="H808" s="9"/>
      <c r="I808" s="10" t="str">
        <f aca="false">IF($H808="","",IFERROR(INDEX(Categories!$B$5:$B$19,MATCH($H808,Categories!$A$5:$A$19,0)),"UNMAPPED"))</f>
        <v/>
      </c>
      <c r="J808" s="9"/>
      <c r="K808" s="9"/>
      <c r="L808" s="9"/>
      <c r="M808" s="9"/>
      <c r="N808" s="9"/>
    </row>
    <row r="809" customFormat="false" ht="15" hidden="false" customHeight="false" outlineLevel="0" collapsed="false">
      <c r="A809" s="14"/>
      <c r="B809" s="9"/>
      <c r="C809" s="9"/>
      <c r="D809" s="15"/>
      <c r="E809" s="9"/>
      <c r="F809" s="9"/>
      <c r="G809" s="16" t="str">
        <f aca="false">IF($D809="","",$D809*IF($F809="",1,$F809))</f>
        <v/>
      </c>
      <c r="H809" s="9"/>
      <c r="I809" s="10" t="str">
        <f aca="false">IF($H809="","",IFERROR(INDEX(Categories!$B$5:$B$19,MATCH($H809,Categories!$A$5:$A$19,0)),"UNMAPPED"))</f>
        <v/>
      </c>
      <c r="J809" s="9"/>
      <c r="K809" s="9"/>
      <c r="L809" s="9"/>
      <c r="M809" s="9"/>
      <c r="N809" s="9"/>
    </row>
    <row r="810" customFormat="false" ht="15" hidden="false" customHeight="false" outlineLevel="0" collapsed="false">
      <c r="A810" s="14"/>
      <c r="B810" s="9"/>
      <c r="C810" s="9"/>
      <c r="D810" s="15"/>
      <c r="E810" s="9"/>
      <c r="F810" s="9"/>
      <c r="G810" s="16" t="str">
        <f aca="false">IF($D810="","",$D810*IF($F810="",1,$F810))</f>
        <v/>
      </c>
      <c r="H810" s="9"/>
      <c r="I810" s="10" t="str">
        <f aca="false">IF($H810="","",IFERROR(INDEX(Categories!$B$5:$B$19,MATCH($H810,Categories!$A$5:$A$19,0)),"UNMAPPED"))</f>
        <v/>
      </c>
      <c r="J810" s="9"/>
      <c r="K810" s="9"/>
      <c r="L810" s="9"/>
      <c r="M810" s="9"/>
      <c r="N810" s="9"/>
    </row>
    <row r="811" customFormat="false" ht="15" hidden="false" customHeight="false" outlineLevel="0" collapsed="false">
      <c r="A811" s="14"/>
      <c r="B811" s="9"/>
      <c r="C811" s="9"/>
      <c r="D811" s="15"/>
      <c r="E811" s="9"/>
      <c r="F811" s="9"/>
      <c r="G811" s="16" t="str">
        <f aca="false">IF($D811="","",$D811*IF($F811="",1,$F811))</f>
        <v/>
      </c>
      <c r="H811" s="9"/>
      <c r="I811" s="10" t="str">
        <f aca="false">IF($H811="","",IFERROR(INDEX(Categories!$B$5:$B$19,MATCH($H811,Categories!$A$5:$A$19,0)),"UNMAPPED"))</f>
        <v/>
      </c>
      <c r="J811" s="9"/>
      <c r="K811" s="9"/>
      <c r="L811" s="9"/>
      <c r="M811" s="9"/>
      <c r="N811" s="9"/>
    </row>
    <row r="812" customFormat="false" ht="15" hidden="false" customHeight="false" outlineLevel="0" collapsed="false">
      <c r="A812" s="14"/>
      <c r="B812" s="9"/>
      <c r="C812" s="9"/>
      <c r="D812" s="15"/>
      <c r="E812" s="9"/>
      <c r="F812" s="9"/>
      <c r="G812" s="16" t="str">
        <f aca="false">IF($D812="","",$D812*IF($F812="",1,$F812))</f>
        <v/>
      </c>
      <c r="H812" s="9"/>
      <c r="I812" s="10" t="str">
        <f aca="false">IF($H812="","",IFERROR(INDEX(Categories!$B$5:$B$19,MATCH($H812,Categories!$A$5:$A$19,0)),"UNMAPPED"))</f>
        <v/>
      </c>
      <c r="J812" s="9"/>
      <c r="K812" s="9"/>
      <c r="L812" s="9"/>
      <c r="M812" s="9"/>
      <c r="N812" s="9"/>
    </row>
    <row r="813" customFormat="false" ht="15" hidden="false" customHeight="false" outlineLevel="0" collapsed="false">
      <c r="A813" s="14"/>
      <c r="B813" s="9"/>
      <c r="C813" s="9"/>
      <c r="D813" s="15"/>
      <c r="E813" s="9"/>
      <c r="F813" s="9"/>
      <c r="G813" s="16" t="str">
        <f aca="false">IF($D813="","",$D813*IF($F813="",1,$F813))</f>
        <v/>
      </c>
      <c r="H813" s="9"/>
      <c r="I813" s="10" t="str">
        <f aca="false">IF($H813="","",IFERROR(INDEX(Categories!$B$5:$B$19,MATCH($H813,Categories!$A$5:$A$19,0)),"UNMAPPED"))</f>
        <v/>
      </c>
      <c r="J813" s="9"/>
      <c r="K813" s="9"/>
      <c r="L813" s="9"/>
      <c r="M813" s="9"/>
      <c r="N813" s="9"/>
    </row>
    <row r="814" customFormat="false" ht="15" hidden="false" customHeight="false" outlineLevel="0" collapsed="false">
      <c r="A814" s="14"/>
      <c r="B814" s="9"/>
      <c r="C814" s="9"/>
      <c r="D814" s="15"/>
      <c r="E814" s="9"/>
      <c r="F814" s="9"/>
      <c r="G814" s="16" t="str">
        <f aca="false">IF($D814="","",$D814*IF($F814="",1,$F814))</f>
        <v/>
      </c>
      <c r="H814" s="9"/>
      <c r="I814" s="10" t="str">
        <f aca="false">IF($H814="","",IFERROR(INDEX(Categories!$B$5:$B$19,MATCH($H814,Categories!$A$5:$A$19,0)),"UNMAPPED"))</f>
        <v/>
      </c>
      <c r="J814" s="9"/>
      <c r="K814" s="9"/>
      <c r="L814" s="9"/>
      <c r="M814" s="9"/>
      <c r="N814" s="9"/>
    </row>
    <row r="815" customFormat="false" ht="15" hidden="false" customHeight="false" outlineLevel="0" collapsed="false">
      <c r="A815" s="14"/>
      <c r="B815" s="9"/>
      <c r="C815" s="9"/>
      <c r="D815" s="15"/>
      <c r="E815" s="9"/>
      <c r="F815" s="9"/>
      <c r="G815" s="16" t="str">
        <f aca="false">IF($D815="","",$D815*IF($F815="",1,$F815))</f>
        <v/>
      </c>
      <c r="H815" s="9"/>
      <c r="I815" s="10" t="str">
        <f aca="false">IF($H815="","",IFERROR(INDEX(Categories!$B$5:$B$19,MATCH($H815,Categories!$A$5:$A$19,0)),"UNMAPPED"))</f>
        <v/>
      </c>
      <c r="J815" s="9"/>
      <c r="K815" s="9"/>
      <c r="L815" s="9"/>
      <c r="M815" s="9"/>
      <c r="N815" s="9"/>
    </row>
    <row r="816" customFormat="false" ht="15" hidden="false" customHeight="false" outlineLevel="0" collapsed="false">
      <c r="A816" s="14"/>
      <c r="B816" s="9"/>
      <c r="C816" s="9"/>
      <c r="D816" s="15"/>
      <c r="E816" s="9"/>
      <c r="F816" s="9"/>
      <c r="G816" s="16" t="str">
        <f aca="false">IF($D816="","",$D816*IF($F816="",1,$F816))</f>
        <v/>
      </c>
      <c r="H816" s="9"/>
      <c r="I816" s="10" t="str">
        <f aca="false">IF($H816="","",IFERROR(INDEX(Categories!$B$5:$B$19,MATCH($H816,Categories!$A$5:$A$19,0)),"UNMAPPED"))</f>
        <v/>
      </c>
      <c r="J816" s="9"/>
      <c r="K816" s="9"/>
      <c r="L816" s="9"/>
      <c r="M816" s="9"/>
      <c r="N816" s="9"/>
    </row>
    <row r="817" customFormat="false" ht="15" hidden="false" customHeight="false" outlineLevel="0" collapsed="false">
      <c r="A817" s="14"/>
      <c r="B817" s="9"/>
      <c r="C817" s="9"/>
      <c r="D817" s="15"/>
      <c r="E817" s="9"/>
      <c r="F817" s="9"/>
      <c r="G817" s="16" t="str">
        <f aca="false">IF($D817="","",$D817*IF($F817="",1,$F817))</f>
        <v/>
      </c>
      <c r="H817" s="9"/>
      <c r="I817" s="10" t="str">
        <f aca="false">IF($H817="","",IFERROR(INDEX(Categories!$B$5:$B$19,MATCH($H817,Categories!$A$5:$A$19,0)),"UNMAPPED"))</f>
        <v/>
      </c>
      <c r="J817" s="9"/>
      <c r="K817" s="9"/>
      <c r="L817" s="9"/>
      <c r="M817" s="9"/>
      <c r="N817" s="9"/>
    </row>
    <row r="818" customFormat="false" ht="15" hidden="false" customHeight="false" outlineLevel="0" collapsed="false">
      <c r="A818" s="14"/>
      <c r="B818" s="9"/>
      <c r="C818" s="9"/>
      <c r="D818" s="15"/>
      <c r="E818" s="9"/>
      <c r="F818" s="9"/>
      <c r="G818" s="16" t="str">
        <f aca="false">IF($D818="","",$D818*IF($F818="",1,$F818))</f>
        <v/>
      </c>
      <c r="H818" s="9"/>
      <c r="I818" s="10" t="str">
        <f aca="false">IF($H818="","",IFERROR(INDEX(Categories!$B$5:$B$19,MATCH($H818,Categories!$A$5:$A$19,0)),"UNMAPPED"))</f>
        <v/>
      </c>
      <c r="J818" s="9"/>
      <c r="K818" s="9"/>
      <c r="L818" s="9"/>
      <c r="M818" s="9"/>
      <c r="N818" s="9"/>
    </row>
    <row r="819" customFormat="false" ht="15" hidden="false" customHeight="false" outlineLevel="0" collapsed="false">
      <c r="A819" s="14"/>
      <c r="B819" s="9"/>
      <c r="C819" s="9"/>
      <c r="D819" s="15"/>
      <c r="E819" s="9"/>
      <c r="F819" s="9"/>
      <c r="G819" s="16" t="str">
        <f aca="false">IF($D819="","",$D819*IF($F819="",1,$F819))</f>
        <v/>
      </c>
      <c r="H819" s="9"/>
      <c r="I819" s="10" t="str">
        <f aca="false">IF($H819="","",IFERROR(INDEX(Categories!$B$5:$B$19,MATCH($H819,Categories!$A$5:$A$19,0)),"UNMAPPED"))</f>
        <v/>
      </c>
      <c r="J819" s="9"/>
      <c r="K819" s="9"/>
      <c r="L819" s="9"/>
      <c r="M819" s="9"/>
      <c r="N819" s="9"/>
    </row>
    <row r="820" customFormat="false" ht="15" hidden="false" customHeight="false" outlineLevel="0" collapsed="false">
      <c r="A820" s="14"/>
      <c r="B820" s="9"/>
      <c r="C820" s="9"/>
      <c r="D820" s="15"/>
      <c r="E820" s="9"/>
      <c r="F820" s="9"/>
      <c r="G820" s="16" t="str">
        <f aca="false">IF($D820="","",$D820*IF($F820="",1,$F820))</f>
        <v/>
      </c>
      <c r="H820" s="9"/>
      <c r="I820" s="10" t="str">
        <f aca="false">IF($H820="","",IFERROR(INDEX(Categories!$B$5:$B$19,MATCH($H820,Categories!$A$5:$A$19,0)),"UNMAPPED"))</f>
        <v/>
      </c>
      <c r="J820" s="9"/>
      <c r="K820" s="9"/>
      <c r="L820" s="9"/>
      <c r="M820" s="9"/>
      <c r="N820" s="9"/>
    </row>
    <row r="821" customFormat="false" ht="15" hidden="false" customHeight="false" outlineLevel="0" collapsed="false">
      <c r="A821" s="14"/>
      <c r="B821" s="9"/>
      <c r="C821" s="9"/>
      <c r="D821" s="15"/>
      <c r="E821" s="9"/>
      <c r="F821" s="9"/>
      <c r="G821" s="16" t="str">
        <f aca="false">IF($D821="","",$D821*IF($F821="",1,$F821))</f>
        <v/>
      </c>
      <c r="H821" s="9"/>
      <c r="I821" s="10" t="str">
        <f aca="false">IF($H821="","",IFERROR(INDEX(Categories!$B$5:$B$19,MATCH($H821,Categories!$A$5:$A$19,0)),"UNMAPPED"))</f>
        <v/>
      </c>
      <c r="J821" s="9"/>
      <c r="K821" s="9"/>
      <c r="L821" s="9"/>
      <c r="M821" s="9"/>
      <c r="N821" s="9"/>
    </row>
    <row r="822" customFormat="false" ht="15" hidden="false" customHeight="false" outlineLevel="0" collapsed="false">
      <c r="A822" s="14"/>
      <c r="B822" s="9"/>
      <c r="C822" s="9"/>
      <c r="D822" s="15"/>
      <c r="E822" s="9"/>
      <c r="F822" s="9"/>
      <c r="G822" s="16" t="str">
        <f aca="false">IF($D822="","",$D822*IF($F822="",1,$F822))</f>
        <v/>
      </c>
      <c r="H822" s="9"/>
      <c r="I822" s="10" t="str">
        <f aca="false">IF($H822="","",IFERROR(INDEX(Categories!$B$5:$B$19,MATCH($H822,Categories!$A$5:$A$19,0)),"UNMAPPED"))</f>
        <v/>
      </c>
      <c r="J822" s="9"/>
      <c r="K822" s="9"/>
      <c r="L822" s="9"/>
      <c r="M822" s="9"/>
      <c r="N822" s="9"/>
    </row>
    <row r="823" customFormat="false" ht="15" hidden="false" customHeight="false" outlineLevel="0" collapsed="false">
      <c r="A823" s="14"/>
      <c r="B823" s="9"/>
      <c r="C823" s="9"/>
      <c r="D823" s="15"/>
      <c r="E823" s="9"/>
      <c r="F823" s="9"/>
      <c r="G823" s="16" t="str">
        <f aca="false">IF($D823="","",$D823*IF($F823="",1,$F823))</f>
        <v/>
      </c>
      <c r="H823" s="9"/>
      <c r="I823" s="10" t="str">
        <f aca="false">IF($H823="","",IFERROR(INDEX(Categories!$B$5:$B$19,MATCH($H823,Categories!$A$5:$A$19,0)),"UNMAPPED"))</f>
        <v/>
      </c>
      <c r="J823" s="9"/>
      <c r="K823" s="9"/>
      <c r="L823" s="9"/>
      <c r="M823" s="9"/>
      <c r="N823" s="9"/>
    </row>
    <row r="824" customFormat="false" ht="15" hidden="false" customHeight="false" outlineLevel="0" collapsed="false">
      <c r="A824" s="14"/>
      <c r="B824" s="9"/>
      <c r="C824" s="9"/>
      <c r="D824" s="15"/>
      <c r="E824" s="9"/>
      <c r="F824" s="9"/>
      <c r="G824" s="16" t="str">
        <f aca="false">IF($D824="","",$D824*IF($F824="",1,$F824))</f>
        <v/>
      </c>
      <c r="H824" s="9"/>
      <c r="I824" s="10" t="str">
        <f aca="false">IF($H824="","",IFERROR(INDEX(Categories!$B$5:$B$19,MATCH($H824,Categories!$A$5:$A$19,0)),"UNMAPPED"))</f>
        <v/>
      </c>
      <c r="J824" s="9"/>
      <c r="K824" s="9"/>
      <c r="L824" s="9"/>
      <c r="M824" s="9"/>
      <c r="N824" s="9"/>
    </row>
    <row r="825" customFormat="false" ht="15" hidden="false" customHeight="false" outlineLevel="0" collapsed="false">
      <c r="A825" s="14"/>
      <c r="B825" s="9"/>
      <c r="C825" s="9"/>
      <c r="D825" s="15"/>
      <c r="E825" s="9"/>
      <c r="F825" s="9"/>
      <c r="G825" s="16" t="str">
        <f aca="false">IF($D825="","",$D825*IF($F825="",1,$F825))</f>
        <v/>
      </c>
      <c r="H825" s="9"/>
      <c r="I825" s="10" t="str">
        <f aca="false">IF($H825="","",IFERROR(INDEX(Categories!$B$5:$B$19,MATCH($H825,Categories!$A$5:$A$19,0)),"UNMAPPED"))</f>
        <v/>
      </c>
      <c r="J825" s="9"/>
      <c r="K825" s="9"/>
      <c r="L825" s="9"/>
      <c r="M825" s="9"/>
      <c r="N825" s="9"/>
    </row>
    <row r="826" customFormat="false" ht="15" hidden="false" customHeight="false" outlineLevel="0" collapsed="false">
      <c r="A826" s="14"/>
      <c r="B826" s="9"/>
      <c r="C826" s="9"/>
      <c r="D826" s="15"/>
      <c r="E826" s="9"/>
      <c r="F826" s="9"/>
      <c r="G826" s="16" t="str">
        <f aca="false">IF($D826="","",$D826*IF($F826="",1,$F826))</f>
        <v/>
      </c>
      <c r="H826" s="9"/>
      <c r="I826" s="10" t="str">
        <f aca="false">IF($H826="","",IFERROR(INDEX(Categories!$B$5:$B$19,MATCH($H826,Categories!$A$5:$A$19,0)),"UNMAPPED"))</f>
        <v/>
      </c>
      <c r="J826" s="9"/>
      <c r="K826" s="9"/>
      <c r="L826" s="9"/>
      <c r="M826" s="9"/>
      <c r="N826" s="9"/>
    </row>
    <row r="827" customFormat="false" ht="15" hidden="false" customHeight="false" outlineLevel="0" collapsed="false">
      <c r="A827" s="14"/>
      <c r="B827" s="9"/>
      <c r="C827" s="9"/>
      <c r="D827" s="15"/>
      <c r="E827" s="9"/>
      <c r="F827" s="9"/>
      <c r="G827" s="16" t="str">
        <f aca="false">IF($D827="","",$D827*IF($F827="",1,$F827))</f>
        <v/>
      </c>
      <c r="H827" s="9"/>
      <c r="I827" s="10" t="str">
        <f aca="false">IF($H827="","",IFERROR(INDEX(Categories!$B$5:$B$19,MATCH($H827,Categories!$A$5:$A$19,0)),"UNMAPPED"))</f>
        <v/>
      </c>
      <c r="J827" s="9"/>
      <c r="K827" s="9"/>
      <c r="L827" s="9"/>
      <c r="M827" s="9"/>
      <c r="N827" s="9"/>
    </row>
    <row r="828" customFormat="false" ht="15" hidden="false" customHeight="false" outlineLevel="0" collapsed="false">
      <c r="A828" s="14"/>
      <c r="B828" s="9"/>
      <c r="C828" s="9"/>
      <c r="D828" s="15"/>
      <c r="E828" s="9"/>
      <c r="F828" s="9"/>
      <c r="G828" s="16" t="str">
        <f aca="false">IF($D828="","",$D828*IF($F828="",1,$F828))</f>
        <v/>
      </c>
      <c r="H828" s="9"/>
      <c r="I828" s="10" t="str">
        <f aca="false">IF($H828="","",IFERROR(INDEX(Categories!$B$5:$B$19,MATCH($H828,Categories!$A$5:$A$19,0)),"UNMAPPED"))</f>
        <v/>
      </c>
      <c r="J828" s="9"/>
      <c r="K828" s="9"/>
      <c r="L828" s="9"/>
      <c r="M828" s="9"/>
      <c r="N828" s="9"/>
    </row>
    <row r="829" customFormat="false" ht="15" hidden="false" customHeight="false" outlineLevel="0" collapsed="false">
      <c r="A829" s="14"/>
      <c r="B829" s="9"/>
      <c r="C829" s="9"/>
      <c r="D829" s="15"/>
      <c r="E829" s="9"/>
      <c r="F829" s="9"/>
      <c r="G829" s="16" t="str">
        <f aca="false">IF($D829="","",$D829*IF($F829="",1,$F829))</f>
        <v/>
      </c>
      <c r="H829" s="9"/>
      <c r="I829" s="10" t="str">
        <f aca="false">IF($H829="","",IFERROR(INDEX(Categories!$B$5:$B$19,MATCH($H829,Categories!$A$5:$A$19,0)),"UNMAPPED"))</f>
        <v/>
      </c>
      <c r="J829" s="9"/>
      <c r="K829" s="9"/>
      <c r="L829" s="9"/>
      <c r="M829" s="9"/>
      <c r="N829" s="9"/>
    </row>
    <row r="830" customFormat="false" ht="15" hidden="false" customHeight="false" outlineLevel="0" collapsed="false">
      <c r="A830" s="14"/>
      <c r="B830" s="9"/>
      <c r="C830" s="9"/>
      <c r="D830" s="15"/>
      <c r="E830" s="9"/>
      <c r="F830" s="9"/>
      <c r="G830" s="16" t="str">
        <f aca="false">IF($D830="","",$D830*IF($F830="",1,$F830))</f>
        <v/>
      </c>
      <c r="H830" s="9"/>
      <c r="I830" s="10" t="str">
        <f aca="false">IF($H830="","",IFERROR(INDEX(Categories!$B$5:$B$19,MATCH($H830,Categories!$A$5:$A$19,0)),"UNMAPPED"))</f>
        <v/>
      </c>
      <c r="J830" s="9"/>
      <c r="K830" s="9"/>
      <c r="L830" s="9"/>
      <c r="M830" s="9"/>
      <c r="N830" s="9"/>
    </row>
    <row r="831" customFormat="false" ht="15" hidden="false" customHeight="false" outlineLevel="0" collapsed="false">
      <c r="A831" s="14"/>
      <c r="B831" s="9"/>
      <c r="C831" s="9"/>
      <c r="D831" s="15"/>
      <c r="E831" s="9"/>
      <c r="F831" s="9"/>
      <c r="G831" s="16" t="str">
        <f aca="false">IF($D831="","",$D831*IF($F831="",1,$F831))</f>
        <v/>
      </c>
      <c r="H831" s="9"/>
      <c r="I831" s="10" t="str">
        <f aca="false">IF($H831="","",IFERROR(INDEX(Categories!$B$5:$B$19,MATCH($H831,Categories!$A$5:$A$19,0)),"UNMAPPED"))</f>
        <v/>
      </c>
      <c r="J831" s="9"/>
      <c r="K831" s="9"/>
      <c r="L831" s="9"/>
      <c r="M831" s="9"/>
      <c r="N831" s="9"/>
    </row>
    <row r="832" customFormat="false" ht="15" hidden="false" customHeight="false" outlineLevel="0" collapsed="false">
      <c r="A832" s="14"/>
      <c r="B832" s="9"/>
      <c r="C832" s="9"/>
      <c r="D832" s="15"/>
      <c r="E832" s="9"/>
      <c r="F832" s="9"/>
      <c r="G832" s="16" t="str">
        <f aca="false">IF($D832="","",$D832*IF($F832="",1,$F832))</f>
        <v/>
      </c>
      <c r="H832" s="9"/>
      <c r="I832" s="10" t="str">
        <f aca="false">IF($H832="","",IFERROR(INDEX(Categories!$B$5:$B$19,MATCH($H832,Categories!$A$5:$A$19,0)),"UNMAPPED"))</f>
        <v/>
      </c>
      <c r="J832" s="9"/>
      <c r="K832" s="9"/>
      <c r="L832" s="9"/>
      <c r="M832" s="9"/>
      <c r="N832" s="9"/>
    </row>
    <row r="833" customFormat="false" ht="15" hidden="false" customHeight="false" outlineLevel="0" collapsed="false">
      <c r="A833" s="14"/>
      <c r="B833" s="9"/>
      <c r="C833" s="9"/>
      <c r="D833" s="15"/>
      <c r="E833" s="9"/>
      <c r="F833" s="9"/>
      <c r="G833" s="16" t="str">
        <f aca="false">IF($D833="","",$D833*IF($F833="",1,$F833))</f>
        <v/>
      </c>
      <c r="H833" s="9"/>
      <c r="I833" s="10" t="str">
        <f aca="false">IF($H833="","",IFERROR(INDEX(Categories!$B$5:$B$19,MATCH($H833,Categories!$A$5:$A$19,0)),"UNMAPPED"))</f>
        <v/>
      </c>
      <c r="J833" s="9"/>
      <c r="K833" s="9"/>
      <c r="L833" s="9"/>
      <c r="M833" s="9"/>
      <c r="N833" s="9"/>
    </row>
    <row r="834" customFormat="false" ht="15" hidden="false" customHeight="false" outlineLevel="0" collapsed="false">
      <c r="A834" s="14"/>
      <c r="B834" s="9"/>
      <c r="C834" s="9"/>
      <c r="D834" s="15"/>
      <c r="E834" s="9"/>
      <c r="F834" s="9"/>
      <c r="G834" s="16" t="str">
        <f aca="false">IF($D834="","",$D834*IF($F834="",1,$F834))</f>
        <v/>
      </c>
      <c r="H834" s="9"/>
      <c r="I834" s="10" t="str">
        <f aca="false">IF($H834="","",IFERROR(INDEX(Categories!$B$5:$B$19,MATCH($H834,Categories!$A$5:$A$19,0)),"UNMAPPED"))</f>
        <v/>
      </c>
      <c r="J834" s="9"/>
      <c r="K834" s="9"/>
      <c r="L834" s="9"/>
      <c r="M834" s="9"/>
      <c r="N834" s="9"/>
    </row>
    <row r="835" customFormat="false" ht="15" hidden="false" customHeight="false" outlineLevel="0" collapsed="false">
      <c r="A835" s="14"/>
      <c r="B835" s="9"/>
      <c r="C835" s="9"/>
      <c r="D835" s="15"/>
      <c r="E835" s="9"/>
      <c r="F835" s="9"/>
      <c r="G835" s="16" t="str">
        <f aca="false">IF($D835="","",$D835*IF($F835="",1,$F835))</f>
        <v/>
      </c>
      <c r="H835" s="9"/>
      <c r="I835" s="10" t="str">
        <f aca="false">IF($H835="","",IFERROR(INDEX(Categories!$B$5:$B$19,MATCH($H835,Categories!$A$5:$A$19,0)),"UNMAPPED"))</f>
        <v/>
      </c>
      <c r="J835" s="9"/>
      <c r="K835" s="9"/>
      <c r="L835" s="9"/>
      <c r="M835" s="9"/>
      <c r="N835" s="9"/>
    </row>
    <row r="836" customFormat="false" ht="15" hidden="false" customHeight="false" outlineLevel="0" collapsed="false">
      <c r="A836" s="14"/>
      <c r="B836" s="9"/>
      <c r="C836" s="9"/>
      <c r="D836" s="15"/>
      <c r="E836" s="9"/>
      <c r="F836" s="9"/>
      <c r="G836" s="16" t="str">
        <f aca="false">IF($D836="","",$D836*IF($F836="",1,$F836))</f>
        <v/>
      </c>
      <c r="H836" s="9"/>
      <c r="I836" s="10" t="str">
        <f aca="false">IF($H836="","",IFERROR(INDEX(Categories!$B$5:$B$19,MATCH($H836,Categories!$A$5:$A$19,0)),"UNMAPPED"))</f>
        <v/>
      </c>
      <c r="J836" s="9"/>
      <c r="K836" s="9"/>
      <c r="L836" s="9"/>
      <c r="M836" s="9"/>
      <c r="N836" s="9"/>
    </row>
    <row r="837" customFormat="false" ht="15" hidden="false" customHeight="false" outlineLevel="0" collapsed="false">
      <c r="A837" s="14"/>
      <c r="B837" s="9"/>
      <c r="C837" s="9"/>
      <c r="D837" s="15"/>
      <c r="E837" s="9"/>
      <c r="F837" s="9"/>
      <c r="G837" s="16" t="str">
        <f aca="false">IF($D837="","",$D837*IF($F837="",1,$F837))</f>
        <v/>
      </c>
      <c r="H837" s="9"/>
      <c r="I837" s="10" t="str">
        <f aca="false">IF($H837="","",IFERROR(INDEX(Categories!$B$5:$B$19,MATCH($H837,Categories!$A$5:$A$19,0)),"UNMAPPED"))</f>
        <v/>
      </c>
      <c r="J837" s="9"/>
      <c r="K837" s="9"/>
      <c r="L837" s="9"/>
      <c r="M837" s="9"/>
      <c r="N837" s="9"/>
    </row>
    <row r="838" customFormat="false" ht="15" hidden="false" customHeight="false" outlineLevel="0" collapsed="false">
      <c r="A838" s="14"/>
      <c r="B838" s="9"/>
      <c r="C838" s="9"/>
      <c r="D838" s="15"/>
      <c r="E838" s="9"/>
      <c r="F838" s="9"/>
      <c r="G838" s="16" t="str">
        <f aca="false">IF($D838="","",$D838*IF($F838="",1,$F838))</f>
        <v/>
      </c>
      <c r="H838" s="9"/>
      <c r="I838" s="10" t="str">
        <f aca="false">IF($H838="","",IFERROR(INDEX(Categories!$B$5:$B$19,MATCH($H838,Categories!$A$5:$A$19,0)),"UNMAPPED"))</f>
        <v/>
      </c>
      <c r="J838" s="9"/>
      <c r="K838" s="9"/>
      <c r="L838" s="9"/>
      <c r="M838" s="9"/>
      <c r="N838" s="9"/>
    </row>
    <row r="839" customFormat="false" ht="15" hidden="false" customHeight="false" outlineLevel="0" collapsed="false">
      <c r="A839" s="14"/>
      <c r="B839" s="9"/>
      <c r="C839" s="9"/>
      <c r="D839" s="15"/>
      <c r="E839" s="9"/>
      <c r="F839" s="9"/>
      <c r="G839" s="16" t="str">
        <f aca="false">IF($D839="","",$D839*IF($F839="",1,$F839))</f>
        <v/>
      </c>
      <c r="H839" s="9"/>
      <c r="I839" s="10" t="str">
        <f aca="false">IF($H839="","",IFERROR(INDEX(Categories!$B$5:$B$19,MATCH($H839,Categories!$A$5:$A$19,0)),"UNMAPPED"))</f>
        <v/>
      </c>
      <c r="J839" s="9"/>
      <c r="K839" s="9"/>
      <c r="L839" s="9"/>
      <c r="M839" s="9"/>
      <c r="N839" s="9"/>
    </row>
    <row r="840" customFormat="false" ht="15" hidden="false" customHeight="false" outlineLevel="0" collapsed="false">
      <c r="A840" s="14"/>
      <c r="B840" s="9"/>
      <c r="C840" s="9"/>
      <c r="D840" s="15"/>
      <c r="E840" s="9"/>
      <c r="F840" s="9"/>
      <c r="G840" s="16" t="str">
        <f aca="false">IF($D840="","",$D840*IF($F840="",1,$F840))</f>
        <v/>
      </c>
      <c r="H840" s="9"/>
      <c r="I840" s="10" t="str">
        <f aca="false">IF($H840="","",IFERROR(INDEX(Categories!$B$5:$B$19,MATCH($H840,Categories!$A$5:$A$19,0)),"UNMAPPED"))</f>
        <v/>
      </c>
      <c r="J840" s="9"/>
      <c r="K840" s="9"/>
      <c r="L840" s="9"/>
      <c r="M840" s="9"/>
      <c r="N840" s="9"/>
    </row>
    <row r="841" customFormat="false" ht="15" hidden="false" customHeight="false" outlineLevel="0" collapsed="false">
      <c r="A841" s="14"/>
      <c r="B841" s="9"/>
      <c r="C841" s="9"/>
      <c r="D841" s="15"/>
      <c r="E841" s="9"/>
      <c r="F841" s="9"/>
      <c r="G841" s="16" t="str">
        <f aca="false">IF($D841="","",$D841*IF($F841="",1,$F841))</f>
        <v/>
      </c>
      <c r="H841" s="9"/>
      <c r="I841" s="10" t="str">
        <f aca="false">IF($H841="","",IFERROR(INDEX(Categories!$B$5:$B$19,MATCH($H841,Categories!$A$5:$A$19,0)),"UNMAPPED"))</f>
        <v/>
      </c>
      <c r="J841" s="9"/>
      <c r="K841" s="9"/>
      <c r="L841" s="9"/>
      <c r="M841" s="9"/>
      <c r="N841" s="9"/>
    </row>
    <row r="842" customFormat="false" ht="15" hidden="false" customHeight="false" outlineLevel="0" collapsed="false">
      <c r="A842" s="14"/>
      <c r="B842" s="9"/>
      <c r="C842" s="9"/>
      <c r="D842" s="15"/>
      <c r="E842" s="9"/>
      <c r="F842" s="9"/>
      <c r="G842" s="16" t="str">
        <f aca="false">IF($D842="","",$D842*IF($F842="",1,$F842))</f>
        <v/>
      </c>
      <c r="H842" s="9"/>
      <c r="I842" s="10" t="str">
        <f aca="false">IF($H842="","",IFERROR(INDEX(Categories!$B$5:$B$19,MATCH($H842,Categories!$A$5:$A$19,0)),"UNMAPPED"))</f>
        <v/>
      </c>
      <c r="J842" s="9"/>
      <c r="K842" s="9"/>
      <c r="L842" s="9"/>
      <c r="M842" s="9"/>
      <c r="N842" s="9"/>
    </row>
    <row r="843" customFormat="false" ht="15" hidden="false" customHeight="false" outlineLevel="0" collapsed="false">
      <c r="A843" s="14"/>
      <c r="B843" s="9"/>
      <c r="C843" s="9"/>
      <c r="D843" s="15"/>
      <c r="E843" s="9"/>
      <c r="F843" s="9"/>
      <c r="G843" s="16" t="str">
        <f aca="false">IF($D843="","",$D843*IF($F843="",1,$F843))</f>
        <v/>
      </c>
      <c r="H843" s="9"/>
      <c r="I843" s="10" t="str">
        <f aca="false">IF($H843="","",IFERROR(INDEX(Categories!$B$5:$B$19,MATCH($H843,Categories!$A$5:$A$19,0)),"UNMAPPED"))</f>
        <v/>
      </c>
      <c r="J843" s="9"/>
      <c r="K843" s="9"/>
      <c r="L843" s="9"/>
      <c r="M843" s="9"/>
      <c r="N843" s="9"/>
    </row>
    <row r="844" customFormat="false" ht="15" hidden="false" customHeight="false" outlineLevel="0" collapsed="false">
      <c r="A844" s="14"/>
      <c r="B844" s="9"/>
      <c r="C844" s="9"/>
      <c r="D844" s="15"/>
      <c r="E844" s="9"/>
      <c r="F844" s="9"/>
      <c r="G844" s="16" t="str">
        <f aca="false">IF($D844="","",$D844*IF($F844="",1,$F844))</f>
        <v/>
      </c>
      <c r="H844" s="9"/>
      <c r="I844" s="10" t="str">
        <f aca="false">IF($H844="","",IFERROR(INDEX(Categories!$B$5:$B$19,MATCH($H844,Categories!$A$5:$A$19,0)),"UNMAPPED"))</f>
        <v/>
      </c>
      <c r="J844" s="9"/>
      <c r="K844" s="9"/>
      <c r="L844" s="9"/>
      <c r="M844" s="9"/>
      <c r="N844" s="9"/>
    </row>
    <row r="845" customFormat="false" ht="15" hidden="false" customHeight="false" outlineLevel="0" collapsed="false">
      <c r="A845" s="14"/>
      <c r="B845" s="9"/>
      <c r="C845" s="9"/>
      <c r="D845" s="15"/>
      <c r="E845" s="9"/>
      <c r="F845" s="9"/>
      <c r="G845" s="16" t="str">
        <f aca="false">IF($D845="","",$D845*IF($F845="",1,$F845))</f>
        <v/>
      </c>
      <c r="H845" s="9"/>
      <c r="I845" s="10" t="str">
        <f aca="false">IF($H845="","",IFERROR(INDEX(Categories!$B$5:$B$19,MATCH($H845,Categories!$A$5:$A$19,0)),"UNMAPPED"))</f>
        <v/>
      </c>
      <c r="J845" s="9"/>
      <c r="K845" s="9"/>
      <c r="L845" s="9"/>
      <c r="M845" s="9"/>
      <c r="N845" s="9"/>
    </row>
    <row r="846" customFormat="false" ht="15" hidden="false" customHeight="false" outlineLevel="0" collapsed="false">
      <c r="A846" s="14"/>
      <c r="B846" s="9"/>
      <c r="C846" s="9"/>
      <c r="D846" s="15"/>
      <c r="E846" s="9"/>
      <c r="F846" s="9"/>
      <c r="G846" s="16" t="str">
        <f aca="false">IF($D846="","",$D846*IF($F846="",1,$F846))</f>
        <v/>
      </c>
      <c r="H846" s="9"/>
      <c r="I846" s="10" t="str">
        <f aca="false">IF($H846="","",IFERROR(INDEX(Categories!$B$5:$B$19,MATCH($H846,Categories!$A$5:$A$19,0)),"UNMAPPED"))</f>
        <v/>
      </c>
      <c r="J846" s="9"/>
      <c r="K846" s="9"/>
      <c r="L846" s="9"/>
      <c r="M846" s="9"/>
      <c r="N846" s="9"/>
    </row>
    <row r="847" customFormat="false" ht="15" hidden="false" customHeight="false" outlineLevel="0" collapsed="false">
      <c r="A847" s="14"/>
      <c r="B847" s="9"/>
      <c r="C847" s="9"/>
      <c r="D847" s="15"/>
      <c r="E847" s="9"/>
      <c r="F847" s="9"/>
      <c r="G847" s="16" t="str">
        <f aca="false">IF($D847="","",$D847*IF($F847="",1,$F847))</f>
        <v/>
      </c>
      <c r="H847" s="9"/>
      <c r="I847" s="10" t="str">
        <f aca="false">IF($H847="","",IFERROR(INDEX(Categories!$B$5:$B$19,MATCH($H847,Categories!$A$5:$A$19,0)),"UNMAPPED"))</f>
        <v/>
      </c>
      <c r="J847" s="9"/>
      <c r="K847" s="9"/>
      <c r="L847" s="9"/>
      <c r="M847" s="9"/>
      <c r="N847" s="9"/>
    </row>
    <row r="848" customFormat="false" ht="15" hidden="false" customHeight="false" outlineLevel="0" collapsed="false">
      <c r="A848" s="14"/>
      <c r="B848" s="9"/>
      <c r="C848" s="9"/>
      <c r="D848" s="15"/>
      <c r="E848" s="9"/>
      <c r="F848" s="9"/>
      <c r="G848" s="16" t="str">
        <f aca="false">IF($D848="","",$D848*IF($F848="",1,$F848))</f>
        <v/>
      </c>
      <c r="H848" s="9"/>
      <c r="I848" s="10" t="str">
        <f aca="false">IF($H848="","",IFERROR(INDEX(Categories!$B$5:$B$19,MATCH($H848,Categories!$A$5:$A$19,0)),"UNMAPPED"))</f>
        <v/>
      </c>
      <c r="J848" s="9"/>
      <c r="K848" s="9"/>
      <c r="L848" s="9"/>
      <c r="M848" s="9"/>
      <c r="N848" s="9"/>
    </row>
    <row r="849" customFormat="false" ht="15" hidden="false" customHeight="false" outlineLevel="0" collapsed="false">
      <c r="A849" s="14"/>
      <c r="B849" s="9"/>
      <c r="C849" s="9"/>
      <c r="D849" s="15"/>
      <c r="E849" s="9"/>
      <c r="F849" s="9"/>
      <c r="G849" s="16" t="str">
        <f aca="false">IF($D849="","",$D849*IF($F849="",1,$F849))</f>
        <v/>
      </c>
      <c r="H849" s="9"/>
      <c r="I849" s="10" t="str">
        <f aca="false">IF($H849="","",IFERROR(INDEX(Categories!$B$5:$B$19,MATCH($H849,Categories!$A$5:$A$19,0)),"UNMAPPED"))</f>
        <v/>
      </c>
      <c r="J849" s="9"/>
      <c r="K849" s="9"/>
      <c r="L849" s="9"/>
      <c r="M849" s="9"/>
      <c r="N849" s="9"/>
    </row>
    <row r="850" customFormat="false" ht="15" hidden="false" customHeight="false" outlineLevel="0" collapsed="false">
      <c r="A850" s="14"/>
      <c r="B850" s="9"/>
      <c r="C850" s="9"/>
      <c r="D850" s="15"/>
      <c r="E850" s="9"/>
      <c r="F850" s="9"/>
      <c r="G850" s="16" t="str">
        <f aca="false">IF($D850="","",$D850*IF($F850="",1,$F850))</f>
        <v/>
      </c>
      <c r="H850" s="9"/>
      <c r="I850" s="10" t="str">
        <f aca="false">IF($H850="","",IFERROR(INDEX(Categories!$B$5:$B$19,MATCH($H850,Categories!$A$5:$A$19,0)),"UNMAPPED"))</f>
        <v/>
      </c>
      <c r="J850" s="9"/>
      <c r="K850" s="9"/>
      <c r="L850" s="9"/>
      <c r="M850" s="9"/>
      <c r="N850" s="9"/>
    </row>
    <row r="851" customFormat="false" ht="15" hidden="false" customHeight="false" outlineLevel="0" collapsed="false">
      <c r="A851" s="14"/>
      <c r="B851" s="9"/>
      <c r="C851" s="9"/>
      <c r="D851" s="15"/>
      <c r="E851" s="9"/>
      <c r="F851" s="9"/>
      <c r="G851" s="16" t="str">
        <f aca="false">IF($D851="","",$D851*IF($F851="",1,$F851))</f>
        <v/>
      </c>
      <c r="H851" s="9"/>
      <c r="I851" s="10" t="str">
        <f aca="false">IF($H851="","",IFERROR(INDEX(Categories!$B$5:$B$19,MATCH($H851,Categories!$A$5:$A$19,0)),"UNMAPPED"))</f>
        <v/>
      </c>
      <c r="J851" s="9"/>
      <c r="K851" s="9"/>
      <c r="L851" s="9"/>
      <c r="M851" s="9"/>
      <c r="N851" s="9"/>
    </row>
    <row r="852" customFormat="false" ht="15" hidden="false" customHeight="false" outlineLevel="0" collapsed="false">
      <c r="A852" s="14"/>
      <c r="B852" s="9"/>
      <c r="C852" s="9"/>
      <c r="D852" s="15"/>
      <c r="E852" s="9"/>
      <c r="F852" s="9"/>
      <c r="G852" s="16" t="str">
        <f aca="false">IF($D852="","",$D852*IF($F852="",1,$F852))</f>
        <v/>
      </c>
      <c r="H852" s="9"/>
      <c r="I852" s="10" t="str">
        <f aca="false">IF($H852="","",IFERROR(INDEX(Categories!$B$5:$B$19,MATCH($H852,Categories!$A$5:$A$19,0)),"UNMAPPED"))</f>
        <v/>
      </c>
      <c r="J852" s="9"/>
      <c r="K852" s="9"/>
      <c r="L852" s="9"/>
      <c r="M852" s="9"/>
      <c r="N852" s="9"/>
    </row>
    <row r="853" customFormat="false" ht="15" hidden="false" customHeight="false" outlineLevel="0" collapsed="false">
      <c r="A853" s="14"/>
      <c r="B853" s="9"/>
      <c r="C853" s="9"/>
      <c r="D853" s="15"/>
      <c r="E853" s="9"/>
      <c r="F853" s="9"/>
      <c r="G853" s="16" t="str">
        <f aca="false">IF($D853="","",$D853*IF($F853="",1,$F853))</f>
        <v/>
      </c>
      <c r="H853" s="9"/>
      <c r="I853" s="10" t="str">
        <f aca="false">IF($H853="","",IFERROR(INDEX(Categories!$B$5:$B$19,MATCH($H853,Categories!$A$5:$A$19,0)),"UNMAPPED"))</f>
        <v/>
      </c>
      <c r="J853" s="9"/>
      <c r="K853" s="9"/>
      <c r="L853" s="9"/>
      <c r="M853" s="9"/>
      <c r="N853" s="9"/>
    </row>
    <row r="854" customFormat="false" ht="15" hidden="false" customHeight="false" outlineLevel="0" collapsed="false">
      <c r="A854" s="14"/>
      <c r="B854" s="9"/>
      <c r="C854" s="9"/>
      <c r="D854" s="15"/>
      <c r="E854" s="9"/>
      <c r="F854" s="9"/>
      <c r="G854" s="16" t="str">
        <f aca="false">IF($D854="","",$D854*IF($F854="",1,$F854))</f>
        <v/>
      </c>
      <c r="H854" s="9"/>
      <c r="I854" s="10" t="str">
        <f aca="false">IF($H854="","",IFERROR(INDEX(Categories!$B$5:$B$19,MATCH($H854,Categories!$A$5:$A$19,0)),"UNMAPPED"))</f>
        <v/>
      </c>
      <c r="J854" s="9"/>
      <c r="K854" s="9"/>
      <c r="L854" s="9"/>
      <c r="M854" s="9"/>
      <c r="N854" s="9"/>
    </row>
    <row r="855" customFormat="false" ht="15" hidden="false" customHeight="false" outlineLevel="0" collapsed="false">
      <c r="A855" s="14"/>
      <c r="B855" s="9"/>
      <c r="C855" s="9"/>
      <c r="D855" s="15"/>
      <c r="E855" s="9"/>
      <c r="F855" s="9"/>
      <c r="G855" s="16" t="str">
        <f aca="false">IF($D855="","",$D855*IF($F855="",1,$F855))</f>
        <v/>
      </c>
      <c r="H855" s="9"/>
      <c r="I855" s="10" t="str">
        <f aca="false">IF($H855="","",IFERROR(INDEX(Categories!$B$5:$B$19,MATCH($H855,Categories!$A$5:$A$19,0)),"UNMAPPED"))</f>
        <v/>
      </c>
      <c r="J855" s="9"/>
      <c r="K855" s="9"/>
      <c r="L855" s="9"/>
      <c r="M855" s="9"/>
      <c r="N855" s="9"/>
    </row>
    <row r="856" customFormat="false" ht="15" hidden="false" customHeight="false" outlineLevel="0" collapsed="false">
      <c r="A856" s="14"/>
      <c r="B856" s="9"/>
      <c r="C856" s="9"/>
      <c r="D856" s="15"/>
      <c r="E856" s="9"/>
      <c r="F856" s="9"/>
      <c r="G856" s="16" t="str">
        <f aca="false">IF($D856="","",$D856*IF($F856="",1,$F856))</f>
        <v/>
      </c>
      <c r="H856" s="9"/>
      <c r="I856" s="10" t="str">
        <f aca="false">IF($H856="","",IFERROR(INDEX(Categories!$B$5:$B$19,MATCH($H856,Categories!$A$5:$A$19,0)),"UNMAPPED"))</f>
        <v/>
      </c>
      <c r="J856" s="9"/>
      <c r="K856" s="9"/>
      <c r="L856" s="9"/>
      <c r="M856" s="9"/>
      <c r="N856" s="9"/>
    </row>
    <row r="857" customFormat="false" ht="15" hidden="false" customHeight="false" outlineLevel="0" collapsed="false">
      <c r="A857" s="14"/>
      <c r="B857" s="9"/>
      <c r="C857" s="9"/>
      <c r="D857" s="15"/>
      <c r="E857" s="9"/>
      <c r="F857" s="9"/>
      <c r="G857" s="16" t="str">
        <f aca="false">IF($D857="","",$D857*IF($F857="",1,$F857))</f>
        <v/>
      </c>
      <c r="H857" s="9"/>
      <c r="I857" s="10" t="str">
        <f aca="false">IF($H857="","",IFERROR(INDEX(Categories!$B$5:$B$19,MATCH($H857,Categories!$A$5:$A$19,0)),"UNMAPPED"))</f>
        <v/>
      </c>
      <c r="J857" s="9"/>
      <c r="K857" s="9"/>
      <c r="L857" s="9"/>
      <c r="M857" s="9"/>
      <c r="N857" s="9"/>
    </row>
    <row r="858" customFormat="false" ht="15" hidden="false" customHeight="false" outlineLevel="0" collapsed="false">
      <c r="A858" s="14"/>
      <c r="B858" s="9"/>
      <c r="C858" s="9"/>
      <c r="D858" s="15"/>
      <c r="E858" s="9"/>
      <c r="F858" s="9"/>
      <c r="G858" s="16" t="str">
        <f aca="false">IF($D858="","",$D858*IF($F858="",1,$F858))</f>
        <v/>
      </c>
      <c r="H858" s="9"/>
      <c r="I858" s="10" t="str">
        <f aca="false">IF($H858="","",IFERROR(INDEX(Categories!$B$5:$B$19,MATCH($H858,Categories!$A$5:$A$19,0)),"UNMAPPED"))</f>
        <v/>
      </c>
      <c r="J858" s="9"/>
      <c r="K858" s="9"/>
      <c r="L858" s="9"/>
      <c r="M858" s="9"/>
      <c r="N858" s="9"/>
    </row>
    <row r="859" customFormat="false" ht="15" hidden="false" customHeight="false" outlineLevel="0" collapsed="false">
      <c r="A859" s="14"/>
      <c r="B859" s="9"/>
      <c r="C859" s="9"/>
      <c r="D859" s="15"/>
      <c r="E859" s="9"/>
      <c r="F859" s="9"/>
      <c r="G859" s="16" t="str">
        <f aca="false">IF($D859="","",$D859*IF($F859="",1,$F859))</f>
        <v/>
      </c>
      <c r="H859" s="9"/>
      <c r="I859" s="10" t="str">
        <f aca="false">IF($H859="","",IFERROR(INDEX(Categories!$B$5:$B$19,MATCH($H859,Categories!$A$5:$A$19,0)),"UNMAPPED"))</f>
        <v/>
      </c>
      <c r="J859" s="9"/>
      <c r="K859" s="9"/>
      <c r="L859" s="9"/>
      <c r="M859" s="9"/>
      <c r="N859" s="9"/>
    </row>
    <row r="860" customFormat="false" ht="15" hidden="false" customHeight="false" outlineLevel="0" collapsed="false">
      <c r="A860" s="14"/>
      <c r="B860" s="9"/>
      <c r="C860" s="9"/>
      <c r="D860" s="15"/>
      <c r="E860" s="9"/>
      <c r="F860" s="9"/>
      <c r="G860" s="16" t="str">
        <f aca="false">IF($D860="","",$D860*IF($F860="",1,$F860))</f>
        <v/>
      </c>
      <c r="H860" s="9"/>
      <c r="I860" s="10" t="str">
        <f aca="false">IF($H860="","",IFERROR(INDEX(Categories!$B$5:$B$19,MATCH($H860,Categories!$A$5:$A$19,0)),"UNMAPPED"))</f>
        <v/>
      </c>
      <c r="J860" s="9"/>
      <c r="K860" s="9"/>
      <c r="L860" s="9"/>
      <c r="M860" s="9"/>
      <c r="N860" s="9"/>
    </row>
    <row r="861" customFormat="false" ht="15" hidden="false" customHeight="false" outlineLevel="0" collapsed="false">
      <c r="A861" s="14"/>
      <c r="B861" s="9"/>
      <c r="C861" s="9"/>
      <c r="D861" s="15"/>
      <c r="E861" s="9"/>
      <c r="F861" s="9"/>
      <c r="G861" s="16" t="str">
        <f aca="false">IF($D861="","",$D861*IF($F861="",1,$F861))</f>
        <v/>
      </c>
      <c r="H861" s="9"/>
      <c r="I861" s="10" t="str">
        <f aca="false">IF($H861="","",IFERROR(INDEX(Categories!$B$5:$B$19,MATCH($H861,Categories!$A$5:$A$19,0)),"UNMAPPED"))</f>
        <v/>
      </c>
      <c r="J861" s="9"/>
      <c r="K861" s="9"/>
      <c r="L861" s="9"/>
      <c r="M861" s="9"/>
      <c r="N861" s="9"/>
    </row>
    <row r="862" customFormat="false" ht="15" hidden="false" customHeight="false" outlineLevel="0" collapsed="false">
      <c r="A862" s="14"/>
      <c r="B862" s="9"/>
      <c r="C862" s="9"/>
      <c r="D862" s="15"/>
      <c r="E862" s="9"/>
      <c r="F862" s="9"/>
      <c r="G862" s="16" t="str">
        <f aca="false">IF($D862="","",$D862*IF($F862="",1,$F862))</f>
        <v/>
      </c>
      <c r="H862" s="9"/>
      <c r="I862" s="10" t="str">
        <f aca="false">IF($H862="","",IFERROR(INDEX(Categories!$B$5:$B$19,MATCH($H862,Categories!$A$5:$A$19,0)),"UNMAPPED"))</f>
        <v/>
      </c>
      <c r="J862" s="9"/>
      <c r="K862" s="9"/>
      <c r="L862" s="9"/>
      <c r="M862" s="9"/>
      <c r="N862" s="9"/>
    </row>
    <row r="863" customFormat="false" ht="15" hidden="false" customHeight="false" outlineLevel="0" collapsed="false">
      <c r="A863" s="14"/>
      <c r="B863" s="9"/>
      <c r="C863" s="9"/>
      <c r="D863" s="15"/>
      <c r="E863" s="9"/>
      <c r="F863" s="9"/>
      <c r="G863" s="16" t="str">
        <f aca="false">IF($D863="","",$D863*IF($F863="",1,$F863))</f>
        <v/>
      </c>
      <c r="H863" s="9"/>
      <c r="I863" s="10" t="str">
        <f aca="false">IF($H863="","",IFERROR(INDEX(Categories!$B$5:$B$19,MATCH($H863,Categories!$A$5:$A$19,0)),"UNMAPPED"))</f>
        <v/>
      </c>
      <c r="J863" s="9"/>
      <c r="K863" s="9"/>
      <c r="L863" s="9"/>
      <c r="M863" s="9"/>
      <c r="N863" s="9"/>
    </row>
    <row r="864" customFormat="false" ht="15" hidden="false" customHeight="false" outlineLevel="0" collapsed="false">
      <c r="A864" s="14"/>
      <c r="B864" s="9"/>
      <c r="C864" s="9"/>
      <c r="D864" s="15"/>
      <c r="E864" s="9"/>
      <c r="F864" s="9"/>
      <c r="G864" s="16" t="str">
        <f aca="false">IF($D864="","",$D864*IF($F864="",1,$F864))</f>
        <v/>
      </c>
      <c r="H864" s="9"/>
      <c r="I864" s="10" t="str">
        <f aca="false">IF($H864="","",IFERROR(INDEX(Categories!$B$5:$B$19,MATCH($H864,Categories!$A$5:$A$19,0)),"UNMAPPED"))</f>
        <v/>
      </c>
      <c r="J864" s="9"/>
      <c r="K864" s="9"/>
      <c r="L864" s="9"/>
      <c r="M864" s="9"/>
      <c r="N864" s="9"/>
    </row>
    <row r="865" customFormat="false" ht="15" hidden="false" customHeight="false" outlineLevel="0" collapsed="false">
      <c r="A865" s="14"/>
      <c r="B865" s="9"/>
      <c r="C865" s="9"/>
      <c r="D865" s="15"/>
      <c r="E865" s="9"/>
      <c r="F865" s="9"/>
      <c r="G865" s="16" t="str">
        <f aca="false">IF($D865="","",$D865*IF($F865="",1,$F865))</f>
        <v/>
      </c>
      <c r="H865" s="9"/>
      <c r="I865" s="10" t="str">
        <f aca="false">IF($H865="","",IFERROR(INDEX(Categories!$B$5:$B$19,MATCH($H865,Categories!$A$5:$A$19,0)),"UNMAPPED"))</f>
        <v/>
      </c>
      <c r="J865" s="9"/>
      <c r="K865" s="9"/>
      <c r="L865" s="9"/>
      <c r="M865" s="9"/>
      <c r="N865" s="9"/>
    </row>
    <row r="866" customFormat="false" ht="15" hidden="false" customHeight="false" outlineLevel="0" collapsed="false">
      <c r="A866" s="14"/>
      <c r="B866" s="9"/>
      <c r="C866" s="9"/>
      <c r="D866" s="15"/>
      <c r="E866" s="9"/>
      <c r="F866" s="9"/>
      <c r="G866" s="16" t="str">
        <f aca="false">IF($D866="","",$D866*IF($F866="",1,$F866))</f>
        <v/>
      </c>
      <c r="H866" s="9"/>
      <c r="I866" s="10" t="str">
        <f aca="false">IF($H866="","",IFERROR(INDEX(Categories!$B$5:$B$19,MATCH($H866,Categories!$A$5:$A$19,0)),"UNMAPPED"))</f>
        <v/>
      </c>
      <c r="J866" s="9"/>
      <c r="K866" s="9"/>
      <c r="L866" s="9"/>
      <c r="M866" s="9"/>
      <c r="N866" s="9"/>
    </row>
    <row r="867" customFormat="false" ht="15" hidden="false" customHeight="false" outlineLevel="0" collapsed="false">
      <c r="A867" s="14"/>
      <c r="B867" s="9"/>
      <c r="C867" s="9"/>
      <c r="D867" s="15"/>
      <c r="E867" s="9"/>
      <c r="F867" s="9"/>
      <c r="G867" s="16" t="str">
        <f aca="false">IF($D867="","",$D867*IF($F867="",1,$F867))</f>
        <v/>
      </c>
      <c r="H867" s="9"/>
      <c r="I867" s="10" t="str">
        <f aca="false">IF($H867="","",IFERROR(INDEX(Categories!$B$5:$B$19,MATCH($H867,Categories!$A$5:$A$19,0)),"UNMAPPED"))</f>
        <v/>
      </c>
      <c r="J867" s="9"/>
      <c r="K867" s="9"/>
      <c r="L867" s="9"/>
      <c r="M867" s="9"/>
      <c r="N867" s="9"/>
    </row>
    <row r="868" customFormat="false" ht="15" hidden="false" customHeight="false" outlineLevel="0" collapsed="false">
      <c r="A868" s="14"/>
      <c r="B868" s="9"/>
      <c r="C868" s="9"/>
      <c r="D868" s="15"/>
      <c r="E868" s="9"/>
      <c r="F868" s="9"/>
      <c r="G868" s="16" t="str">
        <f aca="false">IF($D868="","",$D868*IF($F868="",1,$F868))</f>
        <v/>
      </c>
      <c r="H868" s="9"/>
      <c r="I868" s="10" t="str">
        <f aca="false">IF($H868="","",IFERROR(INDEX(Categories!$B$5:$B$19,MATCH($H868,Categories!$A$5:$A$19,0)),"UNMAPPED"))</f>
        <v/>
      </c>
      <c r="J868" s="9"/>
      <c r="K868" s="9"/>
      <c r="L868" s="9"/>
      <c r="M868" s="9"/>
      <c r="N868" s="9"/>
    </row>
    <row r="869" customFormat="false" ht="15" hidden="false" customHeight="false" outlineLevel="0" collapsed="false">
      <c r="A869" s="14"/>
      <c r="B869" s="9"/>
      <c r="C869" s="9"/>
      <c r="D869" s="15"/>
      <c r="E869" s="9"/>
      <c r="F869" s="9"/>
      <c r="G869" s="16" t="str">
        <f aca="false">IF($D869="","",$D869*IF($F869="",1,$F869))</f>
        <v/>
      </c>
      <c r="H869" s="9"/>
      <c r="I869" s="10" t="str">
        <f aca="false">IF($H869="","",IFERROR(INDEX(Categories!$B$5:$B$19,MATCH($H869,Categories!$A$5:$A$19,0)),"UNMAPPED"))</f>
        <v/>
      </c>
      <c r="J869" s="9"/>
      <c r="K869" s="9"/>
      <c r="L869" s="9"/>
      <c r="M869" s="9"/>
      <c r="N869" s="9"/>
    </row>
    <row r="870" customFormat="false" ht="15" hidden="false" customHeight="false" outlineLevel="0" collapsed="false">
      <c r="A870" s="14"/>
      <c r="B870" s="9"/>
      <c r="C870" s="9"/>
      <c r="D870" s="15"/>
      <c r="E870" s="9"/>
      <c r="F870" s="9"/>
      <c r="G870" s="16" t="str">
        <f aca="false">IF($D870="","",$D870*IF($F870="",1,$F870))</f>
        <v/>
      </c>
      <c r="H870" s="9"/>
      <c r="I870" s="10" t="str">
        <f aca="false">IF($H870="","",IFERROR(INDEX(Categories!$B$5:$B$19,MATCH($H870,Categories!$A$5:$A$19,0)),"UNMAPPED"))</f>
        <v/>
      </c>
      <c r="J870" s="9"/>
      <c r="K870" s="9"/>
      <c r="L870" s="9"/>
      <c r="M870" s="9"/>
      <c r="N870" s="9"/>
    </row>
    <row r="871" customFormat="false" ht="15" hidden="false" customHeight="false" outlineLevel="0" collapsed="false">
      <c r="A871" s="14"/>
      <c r="B871" s="9"/>
      <c r="C871" s="9"/>
      <c r="D871" s="15"/>
      <c r="E871" s="9"/>
      <c r="F871" s="9"/>
      <c r="G871" s="16" t="str">
        <f aca="false">IF($D871="","",$D871*IF($F871="",1,$F871))</f>
        <v/>
      </c>
      <c r="H871" s="9"/>
      <c r="I871" s="10" t="str">
        <f aca="false">IF($H871="","",IFERROR(INDEX(Categories!$B$5:$B$19,MATCH($H871,Categories!$A$5:$A$19,0)),"UNMAPPED"))</f>
        <v/>
      </c>
      <c r="J871" s="9"/>
      <c r="K871" s="9"/>
      <c r="L871" s="9"/>
      <c r="M871" s="9"/>
      <c r="N871" s="9"/>
    </row>
    <row r="872" customFormat="false" ht="15" hidden="false" customHeight="false" outlineLevel="0" collapsed="false">
      <c r="A872" s="14"/>
      <c r="B872" s="9"/>
      <c r="C872" s="9"/>
      <c r="D872" s="15"/>
      <c r="E872" s="9"/>
      <c r="F872" s="9"/>
      <c r="G872" s="16" t="str">
        <f aca="false">IF($D872="","",$D872*IF($F872="",1,$F872))</f>
        <v/>
      </c>
      <c r="H872" s="9"/>
      <c r="I872" s="10" t="str">
        <f aca="false">IF($H872="","",IFERROR(INDEX(Categories!$B$5:$B$19,MATCH($H872,Categories!$A$5:$A$19,0)),"UNMAPPED"))</f>
        <v/>
      </c>
      <c r="J872" s="9"/>
      <c r="K872" s="9"/>
      <c r="L872" s="9"/>
      <c r="M872" s="9"/>
      <c r="N872" s="9"/>
    </row>
    <row r="873" customFormat="false" ht="15" hidden="false" customHeight="false" outlineLevel="0" collapsed="false">
      <c r="A873" s="14"/>
      <c r="B873" s="9"/>
      <c r="C873" s="9"/>
      <c r="D873" s="15"/>
      <c r="E873" s="9"/>
      <c r="F873" s="9"/>
      <c r="G873" s="16" t="str">
        <f aca="false">IF($D873="","",$D873*IF($F873="",1,$F873))</f>
        <v/>
      </c>
      <c r="H873" s="9"/>
      <c r="I873" s="10" t="str">
        <f aca="false">IF($H873="","",IFERROR(INDEX(Categories!$B$5:$B$19,MATCH($H873,Categories!$A$5:$A$19,0)),"UNMAPPED"))</f>
        <v/>
      </c>
      <c r="J873" s="9"/>
      <c r="K873" s="9"/>
      <c r="L873" s="9"/>
      <c r="M873" s="9"/>
      <c r="N873" s="9"/>
    </row>
    <row r="874" customFormat="false" ht="15" hidden="false" customHeight="false" outlineLevel="0" collapsed="false">
      <c r="A874" s="14"/>
      <c r="B874" s="9"/>
      <c r="C874" s="9"/>
      <c r="D874" s="15"/>
      <c r="E874" s="9"/>
      <c r="F874" s="9"/>
      <c r="G874" s="16" t="str">
        <f aca="false">IF($D874="","",$D874*IF($F874="",1,$F874))</f>
        <v/>
      </c>
      <c r="H874" s="9"/>
      <c r="I874" s="10" t="str">
        <f aca="false">IF($H874="","",IFERROR(INDEX(Categories!$B$5:$B$19,MATCH($H874,Categories!$A$5:$A$19,0)),"UNMAPPED"))</f>
        <v/>
      </c>
      <c r="J874" s="9"/>
      <c r="K874" s="9"/>
      <c r="L874" s="9"/>
      <c r="M874" s="9"/>
      <c r="N874" s="9"/>
    </row>
    <row r="875" customFormat="false" ht="15" hidden="false" customHeight="false" outlineLevel="0" collapsed="false">
      <c r="A875" s="14"/>
      <c r="B875" s="9"/>
      <c r="C875" s="9"/>
      <c r="D875" s="15"/>
      <c r="E875" s="9"/>
      <c r="F875" s="9"/>
      <c r="G875" s="16" t="str">
        <f aca="false">IF($D875="","",$D875*IF($F875="",1,$F875))</f>
        <v/>
      </c>
      <c r="H875" s="9"/>
      <c r="I875" s="10" t="str">
        <f aca="false">IF($H875="","",IFERROR(INDEX(Categories!$B$5:$B$19,MATCH($H875,Categories!$A$5:$A$19,0)),"UNMAPPED"))</f>
        <v/>
      </c>
      <c r="J875" s="9"/>
      <c r="K875" s="9"/>
      <c r="L875" s="9"/>
      <c r="M875" s="9"/>
      <c r="N875" s="9"/>
    </row>
    <row r="876" customFormat="false" ht="15" hidden="false" customHeight="false" outlineLevel="0" collapsed="false">
      <c r="A876" s="14"/>
      <c r="B876" s="9"/>
      <c r="C876" s="9"/>
      <c r="D876" s="15"/>
      <c r="E876" s="9"/>
      <c r="F876" s="9"/>
      <c r="G876" s="16" t="str">
        <f aca="false">IF($D876="","",$D876*IF($F876="",1,$F876))</f>
        <v/>
      </c>
      <c r="H876" s="9"/>
      <c r="I876" s="10" t="str">
        <f aca="false">IF($H876="","",IFERROR(INDEX(Categories!$B$5:$B$19,MATCH($H876,Categories!$A$5:$A$19,0)),"UNMAPPED"))</f>
        <v/>
      </c>
      <c r="J876" s="9"/>
      <c r="K876" s="9"/>
      <c r="L876" s="9"/>
      <c r="M876" s="9"/>
      <c r="N876" s="9"/>
    </row>
    <row r="877" customFormat="false" ht="15" hidden="false" customHeight="false" outlineLevel="0" collapsed="false">
      <c r="A877" s="14"/>
      <c r="B877" s="9"/>
      <c r="C877" s="9"/>
      <c r="D877" s="15"/>
      <c r="E877" s="9"/>
      <c r="F877" s="9"/>
      <c r="G877" s="16" t="str">
        <f aca="false">IF($D877="","",$D877*IF($F877="",1,$F877))</f>
        <v/>
      </c>
      <c r="H877" s="9"/>
      <c r="I877" s="10" t="str">
        <f aca="false">IF($H877="","",IFERROR(INDEX(Categories!$B$5:$B$19,MATCH($H877,Categories!$A$5:$A$19,0)),"UNMAPPED"))</f>
        <v/>
      </c>
      <c r="J877" s="9"/>
      <c r="K877" s="9"/>
      <c r="L877" s="9"/>
      <c r="M877" s="9"/>
      <c r="N877" s="9"/>
    </row>
    <row r="878" customFormat="false" ht="15" hidden="false" customHeight="false" outlineLevel="0" collapsed="false">
      <c r="A878" s="14"/>
      <c r="B878" s="9"/>
      <c r="C878" s="9"/>
      <c r="D878" s="15"/>
      <c r="E878" s="9"/>
      <c r="F878" s="9"/>
      <c r="G878" s="16" t="str">
        <f aca="false">IF($D878="","",$D878*IF($F878="",1,$F878))</f>
        <v/>
      </c>
      <c r="H878" s="9"/>
      <c r="I878" s="10" t="str">
        <f aca="false">IF($H878="","",IFERROR(INDEX(Categories!$B$5:$B$19,MATCH($H878,Categories!$A$5:$A$19,0)),"UNMAPPED"))</f>
        <v/>
      </c>
      <c r="J878" s="9"/>
      <c r="K878" s="9"/>
      <c r="L878" s="9"/>
      <c r="M878" s="9"/>
      <c r="N878" s="9"/>
    </row>
    <row r="879" customFormat="false" ht="15" hidden="false" customHeight="false" outlineLevel="0" collapsed="false">
      <c r="A879" s="14"/>
      <c r="B879" s="9"/>
      <c r="C879" s="9"/>
      <c r="D879" s="15"/>
      <c r="E879" s="9"/>
      <c r="F879" s="9"/>
      <c r="G879" s="16" t="str">
        <f aca="false">IF($D879="","",$D879*IF($F879="",1,$F879))</f>
        <v/>
      </c>
      <c r="H879" s="9"/>
      <c r="I879" s="10" t="str">
        <f aca="false">IF($H879="","",IFERROR(INDEX(Categories!$B$5:$B$19,MATCH($H879,Categories!$A$5:$A$19,0)),"UNMAPPED"))</f>
        <v/>
      </c>
      <c r="J879" s="9"/>
      <c r="K879" s="9"/>
      <c r="L879" s="9"/>
      <c r="M879" s="9"/>
      <c r="N879" s="9"/>
    </row>
    <row r="880" customFormat="false" ht="15" hidden="false" customHeight="false" outlineLevel="0" collapsed="false">
      <c r="A880" s="14"/>
      <c r="B880" s="9"/>
      <c r="C880" s="9"/>
      <c r="D880" s="15"/>
      <c r="E880" s="9"/>
      <c r="F880" s="9"/>
      <c r="G880" s="16" t="str">
        <f aca="false">IF($D880="","",$D880*IF($F880="",1,$F880))</f>
        <v/>
      </c>
      <c r="H880" s="9"/>
      <c r="I880" s="10" t="str">
        <f aca="false">IF($H880="","",IFERROR(INDEX(Categories!$B$5:$B$19,MATCH($H880,Categories!$A$5:$A$19,0)),"UNMAPPED"))</f>
        <v/>
      </c>
      <c r="J880" s="9"/>
      <c r="K880" s="9"/>
      <c r="L880" s="9"/>
      <c r="M880" s="9"/>
      <c r="N880" s="9"/>
    </row>
    <row r="881" customFormat="false" ht="15" hidden="false" customHeight="false" outlineLevel="0" collapsed="false">
      <c r="A881" s="14"/>
      <c r="B881" s="9"/>
      <c r="C881" s="9"/>
      <c r="D881" s="15"/>
      <c r="E881" s="9"/>
      <c r="F881" s="9"/>
      <c r="G881" s="16" t="str">
        <f aca="false">IF($D881="","",$D881*IF($F881="",1,$F881))</f>
        <v/>
      </c>
      <c r="H881" s="9"/>
      <c r="I881" s="10" t="str">
        <f aca="false">IF($H881="","",IFERROR(INDEX(Categories!$B$5:$B$19,MATCH($H881,Categories!$A$5:$A$19,0)),"UNMAPPED"))</f>
        <v/>
      </c>
      <c r="J881" s="9"/>
      <c r="K881" s="9"/>
      <c r="L881" s="9"/>
      <c r="M881" s="9"/>
      <c r="N881" s="9"/>
    </row>
    <row r="882" customFormat="false" ht="15" hidden="false" customHeight="false" outlineLevel="0" collapsed="false">
      <c r="A882" s="14"/>
      <c r="B882" s="9"/>
      <c r="C882" s="9"/>
      <c r="D882" s="15"/>
      <c r="E882" s="9"/>
      <c r="F882" s="9"/>
      <c r="G882" s="16" t="str">
        <f aca="false">IF($D882="","",$D882*IF($F882="",1,$F882))</f>
        <v/>
      </c>
      <c r="H882" s="9"/>
      <c r="I882" s="10" t="str">
        <f aca="false">IF($H882="","",IFERROR(INDEX(Categories!$B$5:$B$19,MATCH($H882,Categories!$A$5:$A$19,0)),"UNMAPPED"))</f>
        <v/>
      </c>
      <c r="J882" s="9"/>
      <c r="K882" s="9"/>
      <c r="L882" s="9"/>
      <c r="M882" s="9"/>
      <c r="N882" s="9"/>
    </row>
    <row r="883" customFormat="false" ht="15" hidden="false" customHeight="false" outlineLevel="0" collapsed="false">
      <c r="A883" s="14"/>
      <c r="B883" s="9"/>
      <c r="C883" s="9"/>
      <c r="D883" s="15"/>
      <c r="E883" s="9"/>
      <c r="F883" s="9"/>
      <c r="G883" s="16" t="str">
        <f aca="false">IF($D883="","",$D883*IF($F883="",1,$F883))</f>
        <v/>
      </c>
      <c r="H883" s="9"/>
      <c r="I883" s="10" t="str">
        <f aca="false">IF($H883="","",IFERROR(INDEX(Categories!$B$5:$B$19,MATCH($H883,Categories!$A$5:$A$19,0)),"UNMAPPED"))</f>
        <v/>
      </c>
      <c r="J883" s="9"/>
      <c r="K883" s="9"/>
      <c r="L883" s="9"/>
      <c r="M883" s="9"/>
      <c r="N883" s="9"/>
    </row>
    <row r="884" customFormat="false" ht="15" hidden="false" customHeight="false" outlineLevel="0" collapsed="false">
      <c r="A884" s="14"/>
      <c r="B884" s="9"/>
      <c r="C884" s="9"/>
      <c r="D884" s="15"/>
      <c r="E884" s="9"/>
      <c r="F884" s="9"/>
      <c r="G884" s="16" t="str">
        <f aca="false">IF($D884="","",$D884*IF($F884="",1,$F884))</f>
        <v/>
      </c>
      <c r="H884" s="9"/>
      <c r="I884" s="10" t="str">
        <f aca="false">IF($H884="","",IFERROR(INDEX(Categories!$B$5:$B$19,MATCH($H884,Categories!$A$5:$A$19,0)),"UNMAPPED"))</f>
        <v/>
      </c>
      <c r="J884" s="9"/>
      <c r="K884" s="9"/>
      <c r="L884" s="9"/>
      <c r="M884" s="9"/>
      <c r="N884" s="9"/>
    </row>
    <row r="885" customFormat="false" ht="15" hidden="false" customHeight="false" outlineLevel="0" collapsed="false">
      <c r="A885" s="14"/>
      <c r="B885" s="9"/>
      <c r="C885" s="9"/>
      <c r="D885" s="15"/>
      <c r="E885" s="9"/>
      <c r="F885" s="9"/>
      <c r="G885" s="16" t="str">
        <f aca="false">IF($D885="","",$D885*IF($F885="",1,$F885))</f>
        <v/>
      </c>
      <c r="H885" s="9"/>
      <c r="I885" s="10" t="str">
        <f aca="false">IF($H885="","",IFERROR(INDEX(Categories!$B$5:$B$19,MATCH($H885,Categories!$A$5:$A$19,0)),"UNMAPPED"))</f>
        <v/>
      </c>
      <c r="J885" s="9"/>
      <c r="K885" s="9"/>
      <c r="L885" s="9"/>
      <c r="M885" s="9"/>
      <c r="N885" s="9"/>
    </row>
    <row r="886" customFormat="false" ht="15" hidden="false" customHeight="false" outlineLevel="0" collapsed="false">
      <c r="A886" s="14"/>
      <c r="B886" s="9"/>
      <c r="C886" s="9"/>
      <c r="D886" s="15"/>
      <c r="E886" s="9"/>
      <c r="F886" s="9"/>
      <c r="G886" s="16" t="str">
        <f aca="false">IF($D886="","",$D886*IF($F886="",1,$F886))</f>
        <v/>
      </c>
      <c r="H886" s="9"/>
      <c r="I886" s="10" t="str">
        <f aca="false">IF($H886="","",IFERROR(INDEX(Categories!$B$5:$B$19,MATCH($H886,Categories!$A$5:$A$19,0)),"UNMAPPED"))</f>
        <v/>
      </c>
      <c r="J886" s="9"/>
      <c r="K886" s="9"/>
      <c r="L886" s="9"/>
      <c r="M886" s="9"/>
      <c r="N886" s="9"/>
    </row>
    <row r="887" customFormat="false" ht="15" hidden="false" customHeight="false" outlineLevel="0" collapsed="false">
      <c r="A887" s="14"/>
      <c r="B887" s="9"/>
      <c r="C887" s="9"/>
      <c r="D887" s="15"/>
      <c r="E887" s="9"/>
      <c r="F887" s="9"/>
      <c r="G887" s="16" t="str">
        <f aca="false">IF($D887="","",$D887*IF($F887="",1,$F887))</f>
        <v/>
      </c>
      <c r="H887" s="9"/>
      <c r="I887" s="10" t="str">
        <f aca="false">IF($H887="","",IFERROR(INDEX(Categories!$B$5:$B$19,MATCH($H887,Categories!$A$5:$A$19,0)),"UNMAPPED"))</f>
        <v/>
      </c>
      <c r="J887" s="9"/>
      <c r="K887" s="9"/>
      <c r="L887" s="9"/>
      <c r="M887" s="9"/>
      <c r="N887" s="9"/>
    </row>
    <row r="888" customFormat="false" ht="15" hidden="false" customHeight="false" outlineLevel="0" collapsed="false">
      <c r="A888" s="14"/>
      <c r="B888" s="9"/>
      <c r="C888" s="9"/>
      <c r="D888" s="15"/>
      <c r="E888" s="9"/>
      <c r="F888" s="9"/>
      <c r="G888" s="16" t="str">
        <f aca="false">IF($D888="","",$D888*IF($F888="",1,$F888))</f>
        <v/>
      </c>
      <c r="H888" s="9"/>
      <c r="I888" s="10" t="str">
        <f aca="false">IF($H888="","",IFERROR(INDEX(Categories!$B$5:$B$19,MATCH($H888,Categories!$A$5:$A$19,0)),"UNMAPPED"))</f>
        <v/>
      </c>
      <c r="J888" s="9"/>
      <c r="K888" s="9"/>
      <c r="L888" s="9"/>
      <c r="M888" s="9"/>
      <c r="N888" s="9"/>
    </row>
    <row r="889" customFormat="false" ht="15" hidden="false" customHeight="false" outlineLevel="0" collapsed="false">
      <c r="A889" s="14"/>
      <c r="B889" s="9"/>
      <c r="C889" s="9"/>
      <c r="D889" s="15"/>
      <c r="E889" s="9"/>
      <c r="F889" s="9"/>
      <c r="G889" s="16" t="str">
        <f aca="false">IF($D889="","",$D889*IF($F889="",1,$F889))</f>
        <v/>
      </c>
      <c r="H889" s="9"/>
      <c r="I889" s="10" t="str">
        <f aca="false">IF($H889="","",IFERROR(INDEX(Categories!$B$5:$B$19,MATCH($H889,Categories!$A$5:$A$19,0)),"UNMAPPED"))</f>
        <v/>
      </c>
      <c r="J889" s="9"/>
      <c r="K889" s="9"/>
      <c r="L889" s="9"/>
      <c r="M889" s="9"/>
      <c r="N889" s="9"/>
    </row>
    <row r="890" customFormat="false" ht="15" hidden="false" customHeight="false" outlineLevel="0" collapsed="false">
      <c r="A890" s="14"/>
      <c r="B890" s="9"/>
      <c r="C890" s="9"/>
      <c r="D890" s="15"/>
      <c r="E890" s="9"/>
      <c r="F890" s="9"/>
      <c r="G890" s="16" t="str">
        <f aca="false">IF($D890="","",$D890*IF($F890="",1,$F890))</f>
        <v/>
      </c>
      <c r="H890" s="9"/>
      <c r="I890" s="10" t="str">
        <f aca="false">IF($H890="","",IFERROR(INDEX(Categories!$B$5:$B$19,MATCH($H890,Categories!$A$5:$A$19,0)),"UNMAPPED"))</f>
        <v/>
      </c>
      <c r="J890" s="9"/>
      <c r="K890" s="9"/>
      <c r="L890" s="9"/>
      <c r="M890" s="9"/>
      <c r="N890" s="9"/>
    </row>
    <row r="891" customFormat="false" ht="15" hidden="false" customHeight="false" outlineLevel="0" collapsed="false">
      <c r="A891" s="14"/>
      <c r="B891" s="9"/>
      <c r="C891" s="9"/>
      <c r="D891" s="15"/>
      <c r="E891" s="9"/>
      <c r="F891" s="9"/>
      <c r="G891" s="16" t="str">
        <f aca="false">IF($D891="","",$D891*IF($F891="",1,$F891))</f>
        <v/>
      </c>
      <c r="H891" s="9"/>
      <c r="I891" s="10" t="str">
        <f aca="false">IF($H891="","",IFERROR(INDEX(Categories!$B$5:$B$19,MATCH($H891,Categories!$A$5:$A$19,0)),"UNMAPPED"))</f>
        <v/>
      </c>
      <c r="J891" s="9"/>
      <c r="K891" s="9"/>
      <c r="L891" s="9"/>
      <c r="M891" s="9"/>
      <c r="N891" s="9"/>
    </row>
    <row r="892" customFormat="false" ht="15" hidden="false" customHeight="false" outlineLevel="0" collapsed="false">
      <c r="A892" s="14"/>
      <c r="B892" s="9"/>
      <c r="C892" s="9"/>
      <c r="D892" s="15"/>
      <c r="E892" s="9"/>
      <c r="F892" s="9"/>
      <c r="G892" s="16" t="str">
        <f aca="false">IF($D892="","",$D892*IF($F892="",1,$F892))</f>
        <v/>
      </c>
      <c r="H892" s="9"/>
      <c r="I892" s="10" t="str">
        <f aca="false">IF($H892="","",IFERROR(INDEX(Categories!$B$5:$B$19,MATCH($H892,Categories!$A$5:$A$19,0)),"UNMAPPED"))</f>
        <v/>
      </c>
      <c r="J892" s="9"/>
      <c r="K892" s="9"/>
      <c r="L892" s="9"/>
      <c r="M892" s="9"/>
      <c r="N892" s="9"/>
    </row>
    <row r="893" customFormat="false" ht="15" hidden="false" customHeight="false" outlineLevel="0" collapsed="false">
      <c r="A893" s="14"/>
      <c r="B893" s="9"/>
      <c r="C893" s="9"/>
      <c r="D893" s="15"/>
      <c r="E893" s="9"/>
      <c r="F893" s="9"/>
      <c r="G893" s="16" t="str">
        <f aca="false">IF($D893="","",$D893*IF($F893="",1,$F893))</f>
        <v/>
      </c>
      <c r="H893" s="9"/>
      <c r="I893" s="10" t="str">
        <f aca="false">IF($H893="","",IFERROR(INDEX(Categories!$B$5:$B$19,MATCH($H893,Categories!$A$5:$A$19,0)),"UNMAPPED"))</f>
        <v/>
      </c>
      <c r="J893" s="9"/>
      <c r="K893" s="9"/>
      <c r="L893" s="9"/>
      <c r="M893" s="9"/>
      <c r="N893" s="9"/>
    </row>
    <row r="894" customFormat="false" ht="15" hidden="false" customHeight="false" outlineLevel="0" collapsed="false">
      <c r="A894" s="14"/>
      <c r="B894" s="9"/>
      <c r="C894" s="9"/>
      <c r="D894" s="15"/>
      <c r="E894" s="9"/>
      <c r="F894" s="9"/>
      <c r="G894" s="16" t="str">
        <f aca="false">IF($D894="","",$D894*IF($F894="",1,$F894))</f>
        <v/>
      </c>
      <c r="H894" s="9"/>
      <c r="I894" s="10" t="str">
        <f aca="false">IF($H894="","",IFERROR(INDEX(Categories!$B$5:$B$19,MATCH($H894,Categories!$A$5:$A$19,0)),"UNMAPPED"))</f>
        <v/>
      </c>
      <c r="J894" s="9"/>
      <c r="K894" s="9"/>
      <c r="L894" s="9"/>
      <c r="M894" s="9"/>
      <c r="N894" s="9"/>
    </row>
    <row r="895" customFormat="false" ht="15" hidden="false" customHeight="false" outlineLevel="0" collapsed="false">
      <c r="A895" s="14"/>
      <c r="B895" s="9"/>
      <c r="C895" s="9"/>
      <c r="D895" s="15"/>
      <c r="E895" s="9"/>
      <c r="F895" s="9"/>
      <c r="G895" s="16" t="str">
        <f aca="false">IF($D895="","",$D895*IF($F895="",1,$F895))</f>
        <v/>
      </c>
      <c r="H895" s="9"/>
      <c r="I895" s="10" t="str">
        <f aca="false">IF($H895="","",IFERROR(INDEX(Categories!$B$5:$B$19,MATCH($H895,Categories!$A$5:$A$19,0)),"UNMAPPED"))</f>
        <v/>
      </c>
      <c r="J895" s="9"/>
      <c r="K895" s="9"/>
      <c r="L895" s="9"/>
      <c r="M895" s="9"/>
      <c r="N895" s="9"/>
    </row>
    <row r="896" customFormat="false" ht="15" hidden="false" customHeight="false" outlineLevel="0" collapsed="false">
      <c r="A896" s="14"/>
      <c r="B896" s="9"/>
      <c r="C896" s="9"/>
      <c r="D896" s="15"/>
      <c r="E896" s="9"/>
      <c r="F896" s="9"/>
      <c r="G896" s="16" t="str">
        <f aca="false">IF($D896="","",$D896*IF($F896="",1,$F896))</f>
        <v/>
      </c>
      <c r="H896" s="9"/>
      <c r="I896" s="10" t="str">
        <f aca="false">IF($H896="","",IFERROR(INDEX(Categories!$B$5:$B$19,MATCH($H896,Categories!$A$5:$A$19,0)),"UNMAPPED"))</f>
        <v/>
      </c>
      <c r="J896" s="9"/>
      <c r="K896" s="9"/>
      <c r="L896" s="9"/>
      <c r="M896" s="9"/>
      <c r="N896" s="9"/>
    </row>
    <row r="897" customFormat="false" ht="15" hidden="false" customHeight="false" outlineLevel="0" collapsed="false">
      <c r="A897" s="14"/>
      <c r="B897" s="9"/>
      <c r="C897" s="9"/>
      <c r="D897" s="15"/>
      <c r="E897" s="9"/>
      <c r="F897" s="9"/>
      <c r="G897" s="16" t="str">
        <f aca="false">IF($D897="","",$D897*IF($F897="",1,$F897))</f>
        <v/>
      </c>
      <c r="H897" s="9"/>
      <c r="I897" s="10" t="str">
        <f aca="false">IF($H897="","",IFERROR(INDEX(Categories!$B$5:$B$19,MATCH($H897,Categories!$A$5:$A$19,0)),"UNMAPPED"))</f>
        <v/>
      </c>
      <c r="J897" s="9"/>
      <c r="K897" s="9"/>
      <c r="L897" s="9"/>
      <c r="M897" s="9"/>
      <c r="N897" s="9"/>
    </row>
    <row r="898" customFormat="false" ht="15" hidden="false" customHeight="false" outlineLevel="0" collapsed="false">
      <c r="A898" s="14"/>
      <c r="B898" s="9"/>
      <c r="C898" s="9"/>
      <c r="D898" s="15"/>
      <c r="E898" s="9"/>
      <c r="F898" s="9"/>
      <c r="G898" s="16" t="str">
        <f aca="false">IF($D898="","",$D898*IF($F898="",1,$F898))</f>
        <v/>
      </c>
      <c r="H898" s="9"/>
      <c r="I898" s="10" t="str">
        <f aca="false">IF($H898="","",IFERROR(INDEX(Categories!$B$5:$B$19,MATCH($H898,Categories!$A$5:$A$19,0)),"UNMAPPED"))</f>
        <v/>
      </c>
      <c r="J898" s="9"/>
      <c r="K898" s="9"/>
      <c r="L898" s="9"/>
      <c r="M898" s="9"/>
      <c r="N898" s="9"/>
    </row>
    <row r="899" customFormat="false" ht="15" hidden="false" customHeight="false" outlineLevel="0" collapsed="false">
      <c r="A899" s="14"/>
      <c r="B899" s="9"/>
      <c r="C899" s="9"/>
      <c r="D899" s="15"/>
      <c r="E899" s="9"/>
      <c r="F899" s="9"/>
      <c r="G899" s="16" t="str">
        <f aca="false">IF($D899="","",$D899*IF($F899="",1,$F899))</f>
        <v/>
      </c>
      <c r="H899" s="9"/>
      <c r="I899" s="10" t="str">
        <f aca="false">IF($H899="","",IFERROR(INDEX(Categories!$B$5:$B$19,MATCH($H899,Categories!$A$5:$A$19,0)),"UNMAPPED"))</f>
        <v/>
      </c>
      <c r="J899" s="9"/>
      <c r="K899" s="9"/>
      <c r="L899" s="9"/>
      <c r="M899" s="9"/>
      <c r="N899" s="9"/>
    </row>
    <row r="900" customFormat="false" ht="15" hidden="false" customHeight="false" outlineLevel="0" collapsed="false">
      <c r="A900" s="14"/>
      <c r="B900" s="9"/>
      <c r="C900" s="9"/>
      <c r="D900" s="15"/>
      <c r="E900" s="9"/>
      <c r="F900" s="9"/>
      <c r="G900" s="16" t="str">
        <f aca="false">IF($D900="","",$D900*IF($F900="",1,$F900))</f>
        <v/>
      </c>
      <c r="H900" s="9"/>
      <c r="I900" s="10" t="str">
        <f aca="false">IF($H900="","",IFERROR(INDEX(Categories!$B$5:$B$19,MATCH($H900,Categories!$A$5:$A$19,0)),"UNMAPPED"))</f>
        <v/>
      </c>
      <c r="J900" s="9"/>
      <c r="K900" s="9"/>
      <c r="L900" s="9"/>
      <c r="M900" s="9"/>
      <c r="N900" s="9"/>
    </row>
    <row r="901" customFormat="false" ht="15" hidden="false" customHeight="false" outlineLevel="0" collapsed="false">
      <c r="A901" s="14"/>
      <c r="B901" s="9"/>
      <c r="C901" s="9"/>
      <c r="D901" s="15"/>
      <c r="E901" s="9"/>
      <c r="F901" s="9"/>
      <c r="G901" s="16" t="str">
        <f aca="false">IF($D901="","",$D901*IF($F901="",1,$F901))</f>
        <v/>
      </c>
      <c r="H901" s="9"/>
      <c r="I901" s="10" t="str">
        <f aca="false">IF($H901="","",IFERROR(INDEX(Categories!$B$5:$B$19,MATCH($H901,Categories!$A$5:$A$19,0)),"UNMAPPED"))</f>
        <v/>
      </c>
      <c r="J901" s="9"/>
      <c r="K901" s="9"/>
      <c r="L901" s="9"/>
      <c r="M901" s="9"/>
      <c r="N901" s="9"/>
    </row>
    <row r="902" customFormat="false" ht="15" hidden="false" customHeight="false" outlineLevel="0" collapsed="false">
      <c r="A902" s="14"/>
      <c r="B902" s="9"/>
      <c r="C902" s="9"/>
      <c r="D902" s="15"/>
      <c r="E902" s="9"/>
      <c r="F902" s="9"/>
      <c r="G902" s="16" t="str">
        <f aca="false">IF($D902="","",$D902*IF($F902="",1,$F902))</f>
        <v/>
      </c>
      <c r="H902" s="9"/>
      <c r="I902" s="10" t="str">
        <f aca="false">IF($H902="","",IFERROR(INDEX(Categories!$B$5:$B$19,MATCH($H902,Categories!$A$5:$A$19,0)),"UNMAPPED"))</f>
        <v/>
      </c>
      <c r="J902" s="9"/>
      <c r="K902" s="9"/>
      <c r="L902" s="9"/>
      <c r="M902" s="9"/>
      <c r="N902" s="9"/>
    </row>
    <row r="903" customFormat="false" ht="15" hidden="false" customHeight="false" outlineLevel="0" collapsed="false">
      <c r="A903" s="14"/>
      <c r="B903" s="9"/>
      <c r="C903" s="9"/>
      <c r="D903" s="15"/>
      <c r="E903" s="9"/>
      <c r="F903" s="9"/>
      <c r="G903" s="16" t="str">
        <f aca="false">IF($D903="","",$D903*IF($F903="",1,$F903))</f>
        <v/>
      </c>
      <c r="H903" s="9"/>
      <c r="I903" s="10" t="str">
        <f aca="false">IF($H903="","",IFERROR(INDEX(Categories!$B$5:$B$19,MATCH($H903,Categories!$A$5:$A$19,0)),"UNMAPPED"))</f>
        <v/>
      </c>
      <c r="J903" s="9"/>
      <c r="K903" s="9"/>
      <c r="L903" s="9"/>
      <c r="M903" s="9"/>
      <c r="N903" s="9"/>
    </row>
    <row r="904" customFormat="false" ht="15" hidden="false" customHeight="false" outlineLevel="0" collapsed="false">
      <c r="A904" s="14"/>
      <c r="B904" s="9"/>
      <c r="C904" s="9"/>
      <c r="D904" s="15"/>
      <c r="E904" s="9"/>
      <c r="F904" s="9"/>
      <c r="G904" s="16" t="str">
        <f aca="false">IF($D904="","",$D904*IF($F904="",1,$F904))</f>
        <v/>
      </c>
      <c r="H904" s="9"/>
      <c r="I904" s="10" t="str">
        <f aca="false">IF($H904="","",IFERROR(INDEX(Categories!$B$5:$B$19,MATCH($H904,Categories!$A$5:$A$19,0)),"UNMAPPED"))</f>
        <v/>
      </c>
      <c r="J904" s="9"/>
      <c r="K904" s="9"/>
      <c r="L904" s="9"/>
      <c r="M904" s="9"/>
      <c r="N904" s="9"/>
    </row>
    <row r="905" customFormat="false" ht="15" hidden="false" customHeight="false" outlineLevel="0" collapsed="false">
      <c r="A905" s="14"/>
      <c r="B905" s="9"/>
      <c r="C905" s="9"/>
      <c r="D905" s="15"/>
      <c r="E905" s="9"/>
      <c r="F905" s="9"/>
      <c r="G905" s="16" t="str">
        <f aca="false">IF($D905="","",$D905*IF($F905="",1,$F905))</f>
        <v/>
      </c>
      <c r="H905" s="9"/>
      <c r="I905" s="10" t="str">
        <f aca="false">IF($H905="","",IFERROR(INDEX(Categories!$B$5:$B$19,MATCH($H905,Categories!$A$5:$A$19,0)),"UNMAPPED"))</f>
        <v/>
      </c>
      <c r="J905" s="9"/>
      <c r="K905" s="9"/>
      <c r="L905" s="9"/>
      <c r="M905" s="9"/>
      <c r="N905" s="9"/>
    </row>
    <row r="906" customFormat="false" ht="15" hidden="false" customHeight="false" outlineLevel="0" collapsed="false">
      <c r="A906" s="14"/>
      <c r="B906" s="9"/>
      <c r="C906" s="9"/>
      <c r="D906" s="15"/>
      <c r="E906" s="9"/>
      <c r="F906" s="9"/>
      <c r="G906" s="16" t="str">
        <f aca="false">IF($D906="","",$D906*IF($F906="",1,$F906))</f>
        <v/>
      </c>
      <c r="H906" s="9"/>
      <c r="I906" s="10" t="str">
        <f aca="false">IF($H906="","",IFERROR(INDEX(Categories!$B$5:$B$19,MATCH($H906,Categories!$A$5:$A$19,0)),"UNMAPPED"))</f>
        <v/>
      </c>
      <c r="J906" s="9"/>
      <c r="K906" s="9"/>
      <c r="L906" s="9"/>
      <c r="M906" s="9"/>
      <c r="N906" s="9"/>
    </row>
    <row r="907" customFormat="false" ht="15" hidden="false" customHeight="false" outlineLevel="0" collapsed="false">
      <c r="A907" s="14"/>
      <c r="B907" s="9"/>
      <c r="C907" s="9"/>
      <c r="D907" s="15"/>
      <c r="E907" s="9"/>
      <c r="F907" s="9"/>
      <c r="G907" s="16" t="str">
        <f aca="false">IF($D907="","",$D907*IF($F907="",1,$F907))</f>
        <v/>
      </c>
      <c r="H907" s="9"/>
      <c r="I907" s="10" t="str">
        <f aca="false">IF($H907="","",IFERROR(INDEX(Categories!$B$5:$B$19,MATCH($H907,Categories!$A$5:$A$19,0)),"UNMAPPED"))</f>
        <v/>
      </c>
      <c r="J907" s="9"/>
      <c r="K907" s="9"/>
      <c r="L907" s="9"/>
      <c r="M907" s="9"/>
      <c r="N907" s="9"/>
    </row>
    <row r="908" customFormat="false" ht="15" hidden="false" customHeight="false" outlineLevel="0" collapsed="false">
      <c r="A908" s="14"/>
      <c r="B908" s="9"/>
      <c r="C908" s="9"/>
      <c r="D908" s="15"/>
      <c r="E908" s="9"/>
      <c r="F908" s="9"/>
      <c r="G908" s="16" t="str">
        <f aca="false">IF($D908="","",$D908*IF($F908="",1,$F908))</f>
        <v/>
      </c>
      <c r="H908" s="9"/>
      <c r="I908" s="10" t="str">
        <f aca="false">IF($H908="","",IFERROR(INDEX(Categories!$B$5:$B$19,MATCH($H908,Categories!$A$5:$A$19,0)),"UNMAPPED"))</f>
        <v/>
      </c>
      <c r="J908" s="9"/>
      <c r="K908" s="9"/>
      <c r="L908" s="9"/>
      <c r="M908" s="9"/>
      <c r="N908" s="9"/>
    </row>
    <row r="909" customFormat="false" ht="15" hidden="false" customHeight="false" outlineLevel="0" collapsed="false">
      <c r="A909" s="14"/>
      <c r="B909" s="9"/>
      <c r="C909" s="9"/>
      <c r="D909" s="15"/>
      <c r="E909" s="9"/>
      <c r="F909" s="9"/>
      <c r="G909" s="16" t="str">
        <f aca="false">IF($D909="","",$D909*IF($F909="",1,$F909))</f>
        <v/>
      </c>
      <c r="H909" s="9"/>
      <c r="I909" s="10" t="str">
        <f aca="false">IF($H909="","",IFERROR(INDEX(Categories!$B$5:$B$19,MATCH($H909,Categories!$A$5:$A$19,0)),"UNMAPPED"))</f>
        <v/>
      </c>
      <c r="J909" s="9"/>
      <c r="K909" s="9"/>
      <c r="L909" s="9"/>
      <c r="M909" s="9"/>
      <c r="N909" s="9"/>
    </row>
    <row r="910" customFormat="false" ht="15" hidden="false" customHeight="false" outlineLevel="0" collapsed="false">
      <c r="A910" s="14"/>
      <c r="B910" s="9"/>
      <c r="C910" s="9"/>
      <c r="D910" s="15"/>
      <c r="E910" s="9"/>
      <c r="F910" s="9"/>
      <c r="G910" s="16" t="str">
        <f aca="false">IF($D910="","",$D910*IF($F910="",1,$F910))</f>
        <v/>
      </c>
      <c r="H910" s="9"/>
      <c r="I910" s="10" t="str">
        <f aca="false">IF($H910="","",IFERROR(INDEX(Categories!$B$5:$B$19,MATCH($H910,Categories!$A$5:$A$19,0)),"UNMAPPED"))</f>
        <v/>
      </c>
      <c r="J910" s="9"/>
      <c r="K910" s="9"/>
      <c r="L910" s="9"/>
      <c r="M910" s="9"/>
      <c r="N910" s="9"/>
    </row>
    <row r="911" customFormat="false" ht="15" hidden="false" customHeight="false" outlineLevel="0" collapsed="false">
      <c r="A911" s="14"/>
      <c r="B911" s="9"/>
      <c r="C911" s="9"/>
      <c r="D911" s="15"/>
      <c r="E911" s="9"/>
      <c r="F911" s="9"/>
      <c r="G911" s="16" t="str">
        <f aca="false">IF($D911="","",$D911*IF($F911="",1,$F911))</f>
        <v/>
      </c>
      <c r="H911" s="9"/>
      <c r="I911" s="10" t="str">
        <f aca="false">IF($H911="","",IFERROR(INDEX(Categories!$B$5:$B$19,MATCH($H911,Categories!$A$5:$A$19,0)),"UNMAPPED"))</f>
        <v/>
      </c>
      <c r="J911" s="9"/>
      <c r="K911" s="9"/>
      <c r="L911" s="9"/>
      <c r="M911" s="9"/>
      <c r="N911" s="9"/>
    </row>
    <row r="912" customFormat="false" ht="15" hidden="false" customHeight="false" outlineLevel="0" collapsed="false">
      <c r="A912" s="14"/>
      <c r="B912" s="9"/>
      <c r="C912" s="9"/>
      <c r="D912" s="15"/>
      <c r="E912" s="9"/>
      <c r="F912" s="9"/>
      <c r="G912" s="16" t="str">
        <f aca="false">IF($D912="","",$D912*IF($F912="",1,$F912))</f>
        <v/>
      </c>
      <c r="H912" s="9"/>
      <c r="I912" s="10" t="str">
        <f aca="false">IF($H912="","",IFERROR(INDEX(Categories!$B$5:$B$19,MATCH($H912,Categories!$A$5:$A$19,0)),"UNMAPPED"))</f>
        <v/>
      </c>
      <c r="J912" s="9"/>
      <c r="K912" s="9"/>
      <c r="L912" s="9"/>
      <c r="M912" s="9"/>
      <c r="N912" s="9"/>
    </row>
    <row r="913" customFormat="false" ht="15" hidden="false" customHeight="false" outlineLevel="0" collapsed="false">
      <c r="A913" s="14"/>
      <c r="B913" s="9"/>
      <c r="C913" s="9"/>
      <c r="D913" s="15"/>
      <c r="E913" s="9"/>
      <c r="F913" s="9"/>
      <c r="G913" s="16" t="str">
        <f aca="false">IF($D913="","",$D913*IF($F913="",1,$F913))</f>
        <v/>
      </c>
      <c r="H913" s="9"/>
      <c r="I913" s="10" t="str">
        <f aca="false">IF($H913="","",IFERROR(INDEX(Categories!$B$5:$B$19,MATCH($H913,Categories!$A$5:$A$19,0)),"UNMAPPED"))</f>
        <v/>
      </c>
      <c r="J913" s="9"/>
      <c r="K913" s="9"/>
      <c r="L913" s="9"/>
      <c r="M913" s="9"/>
      <c r="N913" s="9"/>
    </row>
    <row r="914" customFormat="false" ht="15" hidden="false" customHeight="false" outlineLevel="0" collapsed="false">
      <c r="A914" s="14"/>
      <c r="B914" s="9"/>
      <c r="C914" s="9"/>
      <c r="D914" s="15"/>
      <c r="E914" s="9"/>
      <c r="F914" s="9"/>
      <c r="G914" s="16" t="str">
        <f aca="false">IF($D914="","",$D914*IF($F914="",1,$F914))</f>
        <v/>
      </c>
      <c r="H914" s="9"/>
      <c r="I914" s="10" t="str">
        <f aca="false">IF($H914="","",IFERROR(INDEX(Categories!$B$5:$B$19,MATCH($H914,Categories!$A$5:$A$19,0)),"UNMAPPED"))</f>
        <v/>
      </c>
      <c r="J914" s="9"/>
      <c r="K914" s="9"/>
      <c r="L914" s="9"/>
      <c r="M914" s="9"/>
      <c r="N914" s="9"/>
    </row>
    <row r="915" customFormat="false" ht="15" hidden="false" customHeight="false" outlineLevel="0" collapsed="false">
      <c r="A915" s="14"/>
      <c r="B915" s="9"/>
      <c r="C915" s="9"/>
      <c r="D915" s="15"/>
      <c r="E915" s="9"/>
      <c r="F915" s="9"/>
      <c r="G915" s="16" t="str">
        <f aca="false">IF($D915="","",$D915*IF($F915="",1,$F915))</f>
        <v/>
      </c>
      <c r="H915" s="9"/>
      <c r="I915" s="10" t="str">
        <f aca="false">IF($H915="","",IFERROR(INDEX(Categories!$B$5:$B$19,MATCH($H915,Categories!$A$5:$A$19,0)),"UNMAPPED"))</f>
        <v/>
      </c>
      <c r="J915" s="9"/>
      <c r="K915" s="9"/>
      <c r="L915" s="9"/>
      <c r="M915" s="9"/>
      <c r="N915" s="9"/>
    </row>
    <row r="916" customFormat="false" ht="15" hidden="false" customHeight="false" outlineLevel="0" collapsed="false">
      <c r="A916" s="14"/>
      <c r="B916" s="9"/>
      <c r="C916" s="9"/>
      <c r="D916" s="15"/>
      <c r="E916" s="9"/>
      <c r="F916" s="9"/>
      <c r="G916" s="16" t="str">
        <f aca="false">IF($D916="","",$D916*IF($F916="",1,$F916))</f>
        <v/>
      </c>
      <c r="H916" s="9"/>
      <c r="I916" s="10" t="str">
        <f aca="false">IF($H916="","",IFERROR(INDEX(Categories!$B$5:$B$19,MATCH($H916,Categories!$A$5:$A$19,0)),"UNMAPPED"))</f>
        <v/>
      </c>
      <c r="J916" s="9"/>
      <c r="K916" s="9"/>
      <c r="L916" s="9"/>
      <c r="M916" s="9"/>
      <c r="N916" s="9"/>
    </row>
    <row r="917" customFormat="false" ht="15" hidden="false" customHeight="false" outlineLevel="0" collapsed="false">
      <c r="A917" s="14"/>
      <c r="B917" s="9"/>
      <c r="C917" s="9"/>
      <c r="D917" s="15"/>
      <c r="E917" s="9"/>
      <c r="F917" s="9"/>
      <c r="G917" s="16" t="str">
        <f aca="false">IF($D917="","",$D917*IF($F917="",1,$F917))</f>
        <v/>
      </c>
      <c r="H917" s="9"/>
      <c r="I917" s="10" t="str">
        <f aca="false">IF($H917="","",IFERROR(INDEX(Categories!$B$5:$B$19,MATCH($H917,Categories!$A$5:$A$19,0)),"UNMAPPED"))</f>
        <v/>
      </c>
      <c r="J917" s="9"/>
      <c r="K917" s="9"/>
      <c r="L917" s="9"/>
      <c r="M917" s="9"/>
      <c r="N917" s="9"/>
    </row>
    <row r="918" customFormat="false" ht="15" hidden="false" customHeight="false" outlineLevel="0" collapsed="false">
      <c r="A918" s="14"/>
      <c r="B918" s="9"/>
      <c r="C918" s="9"/>
      <c r="D918" s="15"/>
      <c r="E918" s="9"/>
      <c r="F918" s="9"/>
      <c r="G918" s="16" t="str">
        <f aca="false">IF($D918="","",$D918*IF($F918="",1,$F918))</f>
        <v/>
      </c>
      <c r="H918" s="9"/>
      <c r="I918" s="10" t="str">
        <f aca="false">IF($H918="","",IFERROR(INDEX(Categories!$B$5:$B$19,MATCH($H918,Categories!$A$5:$A$19,0)),"UNMAPPED"))</f>
        <v/>
      </c>
      <c r="J918" s="9"/>
      <c r="K918" s="9"/>
      <c r="L918" s="9"/>
      <c r="M918" s="9"/>
      <c r="N918" s="9"/>
    </row>
    <row r="919" customFormat="false" ht="15" hidden="false" customHeight="false" outlineLevel="0" collapsed="false">
      <c r="A919" s="14"/>
      <c r="B919" s="9"/>
      <c r="C919" s="9"/>
      <c r="D919" s="15"/>
      <c r="E919" s="9"/>
      <c r="F919" s="9"/>
      <c r="G919" s="16" t="str">
        <f aca="false">IF($D919="","",$D919*IF($F919="",1,$F919))</f>
        <v/>
      </c>
      <c r="H919" s="9"/>
      <c r="I919" s="10" t="str">
        <f aca="false">IF($H919="","",IFERROR(INDEX(Categories!$B$5:$B$19,MATCH($H919,Categories!$A$5:$A$19,0)),"UNMAPPED"))</f>
        <v/>
      </c>
      <c r="J919" s="9"/>
      <c r="K919" s="9"/>
      <c r="L919" s="9"/>
      <c r="M919" s="9"/>
      <c r="N919" s="9"/>
    </row>
    <row r="920" customFormat="false" ht="15" hidden="false" customHeight="false" outlineLevel="0" collapsed="false">
      <c r="A920" s="14"/>
      <c r="B920" s="9"/>
      <c r="C920" s="9"/>
      <c r="D920" s="15"/>
      <c r="E920" s="9"/>
      <c r="F920" s="9"/>
      <c r="G920" s="16" t="str">
        <f aca="false">IF($D920="","",$D920*IF($F920="",1,$F920))</f>
        <v/>
      </c>
      <c r="H920" s="9"/>
      <c r="I920" s="10" t="str">
        <f aca="false">IF($H920="","",IFERROR(INDEX(Categories!$B$5:$B$19,MATCH($H920,Categories!$A$5:$A$19,0)),"UNMAPPED"))</f>
        <v/>
      </c>
      <c r="J920" s="9"/>
      <c r="K920" s="9"/>
      <c r="L920" s="9"/>
      <c r="M920" s="9"/>
      <c r="N920" s="9"/>
    </row>
    <row r="921" customFormat="false" ht="15" hidden="false" customHeight="false" outlineLevel="0" collapsed="false">
      <c r="A921" s="14"/>
      <c r="B921" s="9"/>
      <c r="C921" s="9"/>
      <c r="D921" s="15"/>
      <c r="E921" s="9"/>
      <c r="F921" s="9"/>
      <c r="G921" s="16" t="str">
        <f aca="false">IF($D921="","",$D921*IF($F921="",1,$F921))</f>
        <v/>
      </c>
      <c r="H921" s="9"/>
      <c r="I921" s="10" t="str">
        <f aca="false">IF($H921="","",IFERROR(INDEX(Categories!$B$5:$B$19,MATCH($H921,Categories!$A$5:$A$19,0)),"UNMAPPED"))</f>
        <v/>
      </c>
      <c r="J921" s="9"/>
      <c r="K921" s="9"/>
      <c r="L921" s="9"/>
      <c r="M921" s="9"/>
      <c r="N921" s="9"/>
    </row>
    <row r="922" customFormat="false" ht="15" hidden="false" customHeight="false" outlineLevel="0" collapsed="false">
      <c r="A922" s="14"/>
      <c r="B922" s="9"/>
      <c r="C922" s="9"/>
      <c r="D922" s="15"/>
      <c r="E922" s="9"/>
      <c r="F922" s="9"/>
      <c r="G922" s="16" t="str">
        <f aca="false">IF($D922="","",$D922*IF($F922="",1,$F922))</f>
        <v/>
      </c>
      <c r="H922" s="9"/>
      <c r="I922" s="10" t="str">
        <f aca="false">IF($H922="","",IFERROR(INDEX(Categories!$B$5:$B$19,MATCH($H922,Categories!$A$5:$A$19,0)),"UNMAPPED"))</f>
        <v/>
      </c>
      <c r="J922" s="9"/>
      <c r="K922" s="9"/>
      <c r="L922" s="9"/>
      <c r="M922" s="9"/>
      <c r="N922" s="9"/>
    </row>
    <row r="923" customFormat="false" ht="15" hidden="false" customHeight="false" outlineLevel="0" collapsed="false">
      <c r="A923" s="14"/>
      <c r="B923" s="9"/>
      <c r="C923" s="9"/>
      <c r="D923" s="15"/>
      <c r="E923" s="9"/>
      <c r="F923" s="9"/>
      <c r="G923" s="16" t="str">
        <f aca="false">IF($D923="","",$D923*IF($F923="",1,$F923))</f>
        <v/>
      </c>
      <c r="H923" s="9"/>
      <c r="I923" s="10" t="str">
        <f aca="false">IF($H923="","",IFERROR(INDEX(Categories!$B$5:$B$19,MATCH($H923,Categories!$A$5:$A$19,0)),"UNMAPPED"))</f>
        <v/>
      </c>
      <c r="J923" s="9"/>
      <c r="K923" s="9"/>
      <c r="L923" s="9"/>
      <c r="M923" s="9"/>
      <c r="N923" s="9"/>
    </row>
    <row r="924" customFormat="false" ht="15" hidden="false" customHeight="false" outlineLevel="0" collapsed="false">
      <c r="A924" s="14"/>
      <c r="B924" s="9"/>
      <c r="C924" s="9"/>
      <c r="D924" s="15"/>
      <c r="E924" s="9"/>
      <c r="F924" s="9"/>
      <c r="G924" s="16" t="str">
        <f aca="false">IF($D924="","",$D924*IF($F924="",1,$F924))</f>
        <v/>
      </c>
      <c r="H924" s="9"/>
      <c r="I924" s="10" t="str">
        <f aca="false">IF($H924="","",IFERROR(INDEX(Categories!$B$5:$B$19,MATCH($H924,Categories!$A$5:$A$19,0)),"UNMAPPED"))</f>
        <v/>
      </c>
      <c r="J924" s="9"/>
      <c r="K924" s="9"/>
      <c r="L924" s="9"/>
      <c r="M924" s="9"/>
      <c r="N924" s="9"/>
    </row>
    <row r="925" customFormat="false" ht="15" hidden="false" customHeight="false" outlineLevel="0" collapsed="false">
      <c r="A925" s="14"/>
      <c r="B925" s="9"/>
      <c r="C925" s="9"/>
      <c r="D925" s="15"/>
      <c r="E925" s="9"/>
      <c r="F925" s="9"/>
      <c r="G925" s="16" t="str">
        <f aca="false">IF($D925="","",$D925*IF($F925="",1,$F925))</f>
        <v/>
      </c>
      <c r="H925" s="9"/>
      <c r="I925" s="10" t="str">
        <f aca="false">IF($H925="","",IFERROR(INDEX(Categories!$B$5:$B$19,MATCH($H925,Categories!$A$5:$A$19,0)),"UNMAPPED"))</f>
        <v/>
      </c>
      <c r="J925" s="9"/>
      <c r="K925" s="9"/>
      <c r="L925" s="9"/>
      <c r="M925" s="9"/>
      <c r="N925" s="9"/>
    </row>
    <row r="926" customFormat="false" ht="15" hidden="false" customHeight="false" outlineLevel="0" collapsed="false">
      <c r="A926" s="14"/>
      <c r="B926" s="9"/>
      <c r="C926" s="9"/>
      <c r="D926" s="15"/>
      <c r="E926" s="9"/>
      <c r="F926" s="9"/>
      <c r="G926" s="16" t="str">
        <f aca="false">IF($D926="","",$D926*IF($F926="",1,$F926))</f>
        <v/>
      </c>
      <c r="H926" s="9"/>
      <c r="I926" s="10" t="str">
        <f aca="false">IF($H926="","",IFERROR(INDEX(Categories!$B$5:$B$19,MATCH($H926,Categories!$A$5:$A$19,0)),"UNMAPPED"))</f>
        <v/>
      </c>
      <c r="J926" s="9"/>
      <c r="K926" s="9"/>
      <c r="L926" s="9"/>
      <c r="M926" s="9"/>
      <c r="N926" s="9"/>
    </row>
    <row r="927" customFormat="false" ht="15" hidden="false" customHeight="false" outlineLevel="0" collapsed="false">
      <c r="A927" s="14"/>
      <c r="B927" s="9"/>
      <c r="C927" s="9"/>
      <c r="D927" s="15"/>
      <c r="E927" s="9"/>
      <c r="F927" s="9"/>
      <c r="G927" s="16" t="str">
        <f aca="false">IF($D927="","",$D927*IF($F927="",1,$F927))</f>
        <v/>
      </c>
      <c r="H927" s="9"/>
      <c r="I927" s="10" t="str">
        <f aca="false">IF($H927="","",IFERROR(INDEX(Categories!$B$5:$B$19,MATCH($H927,Categories!$A$5:$A$19,0)),"UNMAPPED"))</f>
        <v/>
      </c>
      <c r="J927" s="9"/>
      <c r="K927" s="9"/>
      <c r="L927" s="9"/>
      <c r="M927" s="9"/>
      <c r="N927" s="9"/>
    </row>
    <row r="928" customFormat="false" ht="15" hidden="false" customHeight="false" outlineLevel="0" collapsed="false">
      <c r="A928" s="14"/>
      <c r="B928" s="9"/>
      <c r="C928" s="9"/>
      <c r="D928" s="15"/>
      <c r="E928" s="9"/>
      <c r="F928" s="9"/>
      <c r="G928" s="16" t="str">
        <f aca="false">IF($D928="","",$D928*IF($F928="",1,$F928))</f>
        <v/>
      </c>
      <c r="H928" s="9"/>
      <c r="I928" s="10" t="str">
        <f aca="false">IF($H928="","",IFERROR(INDEX(Categories!$B$5:$B$19,MATCH($H928,Categories!$A$5:$A$19,0)),"UNMAPPED"))</f>
        <v/>
      </c>
      <c r="J928" s="9"/>
      <c r="K928" s="9"/>
      <c r="L928" s="9"/>
      <c r="M928" s="9"/>
      <c r="N928" s="9"/>
    </row>
    <row r="929" customFormat="false" ht="15" hidden="false" customHeight="false" outlineLevel="0" collapsed="false">
      <c r="A929" s="14"/>
      <c r="B929" s="9"/>
      <c r="C929" s="9"/>
      <c r="D929" s="15"/>
      <c r="E929" s="9"/>
      <c r="F929" s="9"/>
      <c r="G929" s="16" t="str">
        <f aca="false">IF($D929="","",$D929*IF($F929="",1,$F929))</f>
        <v/>
      </c>
      <c r="H929" s="9"/>
      <c r="I929" s="10" t="str">
        <f aca="false">IF($H929="","",IFERROR(INDEX(Categories!$B$5:$B$19,MATCH($H929,Categories!$A$5:$A$19,0)),"UNMAPPED"))</f>
        <v/>
      </c>
      <c r="J929" s="9"/>
      <c r="K929" s="9"/>
      <c r="L929" s="9"/>
      <c r="M929" s="9"/>
      <c r="N929" s="9"/>
    </row>
    <row r="930" customFormat="false" ht="15" hidden="false" customHeight="false" outlineLevel="0" collapsed="false">
      <c r="A930" s="14"/>
      <c r="B930" s="9"/>
      <c r="C930" s="9"/>
      <c r="D930" s="15"/>
      <c r="E930" s="9"/>
      <c r="F930" s="9"/>
      <c r="G930" s="16" t="str">
        <f aca="false">IF($D930="","",$D930*IF($F930="",1,$F930))</f>
        <v/>
      </c>
      <c r="H930" s="9"/>
      <c r="I930" s="10" t="str">
        <f aca="false">IF($H930="","",IFERROR(INDEX(Categories!$B$5:$B$19,MATCH($H930,Categories!$A$5:$A$19,0)),"UNMAPPED"))</f>
        <v/>
      </c>
      <c r="J930" s="9"/>
      <c r="K930" s="9"/>
      <c r="L930" s="9"/>
      <c r="M930" s="9"/>
      <c r="N930" s="9"/>
    </row>
    <row r="931" customFormat="false" ht="15" hidden="false" customHeight="false" outlineLevel="0" collapsed="false">
      <c r="A931" s="14"/>
      <c r="B931" s="9"/>
      <c r="C931" s="9"/>
      <c r="D931" s="15"/>
      <c r="E931" s="9"/>
      <c r="F931" s="9"/>
      <c r="G931" s="16" t="str">
        <f aca="false">IF($D931="","",$D931*IF($F931="",1,$F931))</f>
        <v/>
      </c>
      <c r="H931" s="9"/>
      <c r="I931" s="10" t="str">
        <f aca="false">IF($H931="","",IFERROR(INDEX(Categories!$B$5:$B$19,MATCH($H931,Categories!$A$5:$A$19,0)),"UNMAPPED"))</f>
        <v/>
      </c>
      <c r="J931" s="9"/>
      <c r="K931" s="9"/>
      <c r="L931" s="9"/>
      <c r="M931" s="9"/>
      <c r="N931" s="9"/>
    </row>
    <row r="932" customFormat="false" ht="15" hidden="false" customHeight="false" outlineLevel="0" collapsed="false">
      <c r="A932" s="14"/>
      <c r="B932" s="9"/>
      <c r="C932" s="9"/>
      <c r="D932" s="15"/>
      <c r="E932" s="9"/>
      <c r="F932" s="9"/>
      <c r="G932" s="16" t="str">
        <f aca="false">IF($D932="","",$D932*IF($F932="",1,$F932))</f>
        <v/>
      </c>
      <c r="H932" s="9"/>
      <c r="I932" s="10" t="str">
        <f aca="false">IF($H932="","",IFERROR(INDEX(Categories!$B$5:$B$19,MATCH($H932,Categories!$A$5:$A$19,0)),"UNMAPPED"))</f>
        <v/>
      </c>
      <c r="J932" s="9"/>
      <c r="K932" s="9"/>
      <c r="L932" s="9"/>
      <c r="M932" s="9"/>
      <c r="N932" s="9"/>
    </row>
    <row r="933" customFormat="false" ht="15" hidden="false" customHeight="false" outlineLevel="0" collapsed="false">
      <c r="A933" s="14"/>
      <c r="B933" s="9"/>
      <c r="C933" s="9"/>
      <c r="D933" s="15"/>
      <c r="E933" s="9"/>
      <c r="F933" s="9"/>
      <c r="G933" s="16" t="str">
        <f aca="false">IF($D933="","",$D933*IF($F933="",1,$F933))</f>
        <v/>
      </c>
      <c r="H933" s="9"/>
      <c r="I933" s="10" t="str">
        <f aca="false">IF($H933="","",IFERROR(INDEX(Categories!$B$5:$B$19,MATCH($H933,Categories!$A$5:$A$19,0)),"UNMAPPED"))</f>
        <v/>
      </c>
      <c r="J933" s="9"/>
      <c r="K933" s="9"/>
      <c r="L933" s="9"/>
      <c r="M933" s="9"/>
      <c r="N933" s="9"/>
    </row>
    <row r="934" customFormat="false" ht="15" hidden="false" customHeight="false" outlineLevel="0" collapsed="false">
      <c r="A934" s="14"/>
      <c r="B934" s="9"/>
      <c r="C934" s="9"/>
      <c r="D934" s="15"/>
      <c r="E934" s="9"/>
      <c r="F934" s="9"/>
      <c r="G934" s="16" t="str">
        <f aca="false">IF($D934="","",$D934*IF($F934="",1,$F934))</f>
        <v/>
      </c>
      <c r="H934" s="9"/>
      <c r="I934" s="10" t="str">
        <f aca="false">IF($H934="","",IFERROR(INDEX(Categories!$B$5:$B$19,MATCH($H934,Categories!$A$5:$A$19,0)),"UNMAPPED"))</f>
        <v/>
      </c>
      <c r="J934" s="9"/>
      <c r="K934" s="9"/>
      <c r="L934" s="9"/>
      <c r="M934" s="9"/>
      <c r="N934" s="9"/>
    </row>
    <row r="935" customFormat="false" ht="15" hidden="false" customHeight="false" outlineLevel="0" collapsed="false">
      <c r="A935" s="14"/>
      <c r="B935" s="9"/>
      <c r="C935" s="9"/>
      <c r="D935" s="15"/>
      <c r="E935" s="9"/>
      <c r="F935" s="9"/>
      <c r="G935" s="16" t="str">
        <f aca="false">IF($D935="","",$D935*IF($F935="",1,$F935))</f>
        <v/>
      </c>
      <c r="H935" s="9"/>
      <c r="I935" s="10" t="str">
        <f aca="false">IF($H935="","",IFERROR(INDEX(Categories!$B$5:$B$19,MATCH($H935,Categories!$A$5:$A$19,0)),"UNMAPPED"))</f>
        <v/>
      </c>
      <c r="J935" s="9"/>
      <c r="K935" s="9"/>
      <c r="L935" s="9"/>
      <c r="M935" s="9"/>
      <c r="N935" s="9"/>
    </row>
    <row r="936" customFormat="false" ht="15" hidden="false" customHeight="false" outlineLevel="0" collapsed="false">
      <c r="A936" s="14"/>
      <c r="B936" s="9"/>
      <c r="C936" s="9"/>
      <c r="D936" s="15"/>
      <c r="E936" s="9"/>
      <c r="F936" s="9"/>
      <c r="G936" s="16" t="str">
        <f aca="false">IF($D936="","",$D936*IF($F936="",1,$F936))</f>
        <v/>
      </c>
      <c r="H936" s="9"/>
      <c r="I936" s="10" t="str">
        <f aca="false">IF($H936="","",IFERROR(INDEX(Categories!$B$5:$B$19,MATCH($H936,Categories!$A$5:$A$19,0)),"UNMAPPED"))</f>
        <v/>
      </c>
      <c r="J936" s="9"/>
      <c r="K936" s="9"/>
      <c r="L936" s="9"/>
      <c r="M936" s="9"/>
      <c r="N936" s="9"/>
    </row>
    <row r="937" customFormat="false" ht="15" hidden="false" customHeight="false" outlineLevel="0" collapsed="false">
      <c r="A937" s="14"/>
      <c r="B937" s="9"/>
      <c r="C937" s="9"/>
      <c r="D937" s="15"/>
      <c r="E937" s="9"/>
      <c r="F937" s="9"/>
      <c r="G937" s="16" t="str">
        <f aca="false">IF($D937="","",$D937*IF($F937="",1,$F937))</f>
        <v/>
      </c>
      <c r="H937" s="9"/>
      <c r="I937" s="10" t="str">
        <f aca="false">IF($H937="","",IFERROR(INDEX(Categories!$B$5:$B$19,MATCH($H937,Categories!$A$5:$A$19,0)),"UNMAPPED"))</f>
        <v/>
      </c>
      <c r="J937" s="9"/>
      <c r="K937" s="9"/>
      <c r="L937" s="9"/>
      <c r="M937" s="9"/>
      <c r="N937" s="9"/>
    </row>
    <row r="938" customFormat="false" ht="15" hidden="false" customHeight="false" outlineLevel="0" collapsed="false">
      <c r="A938" s="14"/>
      <c r="B938" s="9"/>
      <c r="C938" s="9"/>
      <c r="D938" s="15"/>
      <c r="E938" s="9"/>
      <c r="F938" s="9"/>
      <c r="G938" s="16" t="str">
        <f aca="false">IF($D938="","",$D938*IF($F938="",1,$F938))</f>
        <v/>
      </c>
      <c r="H938" s="9"/>
      <c r="I938" s="10" t="str">
        <f aca="false">IF($H938="","",IFERROR(INDEX(Categories!$B$5:$B$19,MATCH($H938,Categories!$A$5:$A$19,0)),"UNMAPPED"))</f>
        <v/>
      </c>
      <c r="J938" s="9"/>
      <c r="K938" s="9"/>
      <c r="L938" s="9"/>
      <c r="M938" s="9"/>
      <c r="N938" s="9"/>
    </row>
    <row r="939" customFormat="false" ht="15" hidden="false" customHeight="false" outlineLevel="0" collapsed="false">
      <c r="A939" s="14"/>
      <c r="B939" s="9"/>
      <c r="C939" s="9"/>
      <c r="D939" s="15"/>
      <c r="E939" s="9"/>
      <c r="F939" s="9"/>
      <c r="G939" s="16" t="str">
        <f aca="false">IF($D939="","",$D939*IF($F939="",1,$F939))</f>
        <v/>
      </c>
      <c r="H939" s="9"/>
      <c r="I939" s="10" t="str">
        <f aca="false">IF($H939="","",IFERROR(INDEX(Categories!$B$5:$B$19,MATCH($H939,Categories!$A$5:$A$19,0)),"UNMAPPED"))</f>
        <v/>
      </c>
      <c r="J939" s="9"/>
      <c r="K939" s="9"/>
      <c r="L939" s="9"/>
      <c r="M939" s="9"/>
      <c r="N939" s="9"/>
    </row>
    <row r="940" customFormat="false" ht="15" hidden="false" customHeight="false" outlineLevel="0" collapsed="false">
      <c r="A940" s="14"/>
      <c r="B940" s="9"/>
      <c r="C940" s="9"/>
      <c r="D940" s="15"/>
      <c r="E940" s="9"/>
      <c r="F940" s="9"/>
      <c r="G940" s="16" t="str">
        <f aca="false">IF($D940="","",$D940*IF($F940="",1,$F940))</f>
        <v/>
      </c>
      <c r="H940" s="9"/>
      <c r="I940" s="10" t="str">
        <f aca="false">IF($H940="","",IFERROR(INDEX(Categories!$B$5:$B$19,MATCH($H940,Categories!$A$5:$A$19,0)),"UNMAPPED"))</f>
        <v/>
      </c>
      <c r="J940" s="9"/>
      <c r="K940" s="9"/>
      <c r="L940" s="9"/>
      <c r="M940" s="9"/>
      <c r="N940" s="9"/>
    </row>
    <row r="941" customFormat="false" ht="15" hidden="false" customHeight="false" outlineLevel="0" collapsed="false">
      <c r="A941" s="14"/>
      <c r="B941" s="9"/>
      <c r="C941" s="9"/>
      <c r="D941" s="15"/>
      <c r="E941" s="9"/>
      <c r="F941" s="9"/>
      <c r="G941" s="16" t="str">
        <f aca="false">IF($D941="","",$D941*IF($F941="",1,$F941))</f>
        <v/>
      </c>
      <c r="H941" s="9"/>
      <c r="I941" s="10" t="str">
        <f aca="false">IF($H941="","",IFERROR(INDEX(Categories!$B$5:$B$19,MATCH($H941,Categories!$A$5:$A$19,0)),"UNMAPPED"))</f>
        <v/>
      </c>
      <c r="J941" s="9"/>
      <c r="K941" s="9"/>
      <c r="L941" s="9"/>
      <c r="M941" s="9"/>
      <c r="N941" s="9"/>
    </row>
    <row r="942" customFormat="false" ht="15" hidden="false" customHeight="false" outlineLevel="0" collapsed="false">
      <c r="A942" s="14"/>
      <c r="B942" s="9"/>
      <c r="C942" s="9"/>
      <c r="D942" s="15"/>
      <c r="E942" s="9"/>
      <c r="F942" s="9"/>
      <c r="G942" s="16" t="str">
        <f aca="false">IF($D942="","",$D942*IF($F942="",1,$F942))</f>
        <v/>
      </c>
      <c r="H942" s="9"/>
      <c r="I942" s="10" t="str">
        <f aca="false">IF($H942="","",IFERROR(INDEX(Categories!$B$5:$B$19,MATCH($H942,Categories!$A$5:$A$19,0)),"UNMAPPED"))</f>
        <v/>
      </c>
      <c r="J942" s="9"/>
      <c r="K942" s="9"/>
      <c r="L942" s="9"/>
      <c r="M942" s="9"/>
      <c r="N942" s="9"/>
    </row>
    <row r="943" customFormat="false" ht="15" hidden="false" customHeight="false" outlineLevel="0" collapsed="false">
      <c r="A943" s="14"/>
      <c r="B943" s="9"/>
      <c r="C943" s="9"/>
      <c r="D943" s="15"/>
      <c r="E943" s="9"/>
      <c r="F943" s="9"/>
      <c r="G943" s="16" t="str">
        <f aca="false">IF($D943="","",$D943*IF($F943="",1,$F943))</f>
        <v/>
      </c>
      <c r="H943" s="9"/>
      <c r="I943" s="10" t="str">
        <f aca="false">IF($H943="","",IFERROR(INDEX(Categories!$B$5:$B$19,MATCH($H943,Categories!$A$5:$A$19,0)),"UNMAPPED"))</f>
        <v/>
      </c>
      <c r="J943" s="9"/>
      <c r="K943" s="9"/>
      <c r="L943" s="9"/>
      <c r="M943" s="9"/>
      <c r="N943" s="9"/>
    </row>
    <row r="944" customFormat="false" ht="15" hidden="false" customHeight="false" outlineLevel="0" collapsed="false">
      <c r="A944" s="14"/>
      <c r="B944" s="9"/>
      <c r="C944" s="9"/>
      <c r="D944" s="15"/>
      <c r="E944" s="9"/>
      <c r="F944" s="9"/>
      <c r="G944" s="16" t="str">
        <f aca="false">IF($D944="","",$D944*IF($F944="",1,$F944))</f>
        <v/>
      </c>
      <c r="H944" s="9"/>
      <c r="I944" s="10" t="str">
        <f aca="false">IF($H944="","",IFERROR(INDEX(Categories!$B$5:$B$19,MATCH($H944,Categories!$A$5:$A$19,0)),"UNMAPPED"))</f>
        <v/>
      </c>
      <c r="J944" s="9"/>
      <c r="K944" s="9"/>
      <c r="L944" s="9"/>
      <c r="M944" s="9"/>
      <c r="N944" s="9"/>
    </row>
    <row r="945" customFormat="false" ht="15" hidden="false" customHeight="false" outlineLevel="0" collapsed="false">
      <c r="A945" s="14"/>
      <c r="B945" s="9"/>
      <c r="C945" s="9"/>
      <c r="D945" s="15"/>
      <c r="E945" s="9"/>
      <c r="F945" s="9"/>
      <c r="G945" s="16" t="str">
        <f aca="false">IF($D945="","",$D945*IF($F945="",1,$F945))</f>
        <v/>
      </c>
      <c r="H945" s="9"/>
      <c r="I945" s="10" t="str">
        <f aca="false">IF($H945="","",IFERROR(INDEX(Categories!$B$5:$B$19,MATCH($H945,Categories!$A$5:$A$19,0)),"UNMAPPED"))</f>
        <v/>
      </c>
      <c r="J945" s="9"/>
      <c r="K945" s="9"/>
      <c r="L945" s="9"/>
      <c r="M945" s="9"/>
      <c r="N945" s="9"/>
    </row>
    <row r="946" customFormat="false" ht="15" hidden="false" customHeight="false" outlineLevel="0" collapsed="false">
      <c r="A946" s="14"/>
      <c r="B946" s="9"/>
      <c r="C946" s="9"/>
      <c r="D946" s="15"/>
      <c r="E946" s="9"/>
      <c r="F946" s="9"/>
      <c r="G946" s="16" t="str">
        <f aca="false">IF($D946="","",$D946*IF($F946="",1,$F946))</f>
        <v/>
      </c>
      <c r="H946" s="9"/>
      <c r="I946" s="10" t="str">
        <f aca="false">IF($H946="","",IFERROR(INDEX(Categories!$B$5:$B$19,MATCH($H946,Categories!$A$5:$A$19,0)),"UNMAPPED"))</f>
        <v/>
      </c>
      <c r="J946" s="9"/>
      <c r="K946" s="9"/>
      <c r="L946" s="9"/>
      <c r="M946" s="9"/>
      <c r="N946" s="9"/>
    </row>
    <row r="947" customFormat="false" ht="15" hidden="false" customHeight="false" outlineLevel="0" collapsed="false">
      <c r="A947" s="14"/>
      <c r="B947" s="9"/>
      <c r="C947" s="9"/>
      <c r="D947" s="15"/>
      <c r="E947" s="9"/>
      <c r="F947" s="9"/>
      <c r="G947" s="16" t="str">
        <f aca="false">IF($D947="","",$D947*IF($F947="",1,$F947))</f>
        <v/>
      </c>
      <c r="H947" s="9"/>
      <c r="I947" s="10" t="str">
        <f aca="false">IF($H947="","",IFERROR(INDEX(Categories!$B$5:$B$19,MATCH($H947,Categories!$A$5:$A$19,0)),"UNMAPPED"))</f>
        <v/>
      </c>
      <c r="J947" s="9"/>
      <c r="K947" s="9"/>
      <c r="L947" s="9"/>
      <c r="M947" s="9"/>
      <c r="N947" s="9"/>
    </row>
    <row r="948" customFormat="false" ht="15" hidden="false" customHeight="false" outlineLevel="0" collapsed="false">
      <c r="A948" s="14"/>
      <c r="B948" s="9"/>
      <c r="C948" s="9"/>
      <c r="D948" s="15"/>
      <c r="E948" s="9"/>
      <c r="F948" s="9"/>
      <c r="G948" s="16" t="str">
        <f aca="false">IF($D948="","",$D948*IF($F948="",1,$F948))</f>
        <v/>
      </c>
      <c r="H948" s="9"/>
      <c r="I948" s="10" t="str">
        <f aca="false">IF($H948="","",IFERROR(INDEX(Categories!$B$5:$B$19,MATCH($H948,Categories!$A$5:$A$19,0)),"UNMAPPED"))</f>
        <v/>
      </c>
      <c r="J948" s="9"/>
      <c r="K948" s="9"/>
      <c r="L948" s="9"/>
      <c r="M948" s="9"/>
      <c r="N948" s="9"/>
    </row>
    <row r="949" customFormat="false" ht="15" hidden="false" customHeight="false" outlineLevel="0" collapsed="false">
      <c r="A949" s="14"/>
      <c r="B949" s="9"/>
      <c r="C949" s="9"/>
      <c r="D949" s="15"/>
      <c r="E949" s="9"/>
      <c r="F949" s="9"/>
      <c r="G949" s="16" t="str">
        <f aca="false">IF($D949="","",$D949*IF($F949="",1,$F949))</f>
        <v/>
      </c>
      <c r="H949" s="9"/>
      <c r="I949" s="10" t="str">
        <f aca="false">IF($H949="","",IFERROR(INDEX(Categories!$B$5:$B$19,MATCH($H949,Categories!$A$5:$A$19,0)),"UNMAPPED"))</f>
        <v/>
      </c>
      <c r="J949" s="9"/>
      <c r="K949" s="9"/>
      <c r="L949" s="9"/>
      <c r="M949" s="9"/>
      <c r="N949" s="9"/>
    </row>
    <row r="950" customFormat="false" ht="15" hidden="false" customHeight="false" outlineLevel="0" collapsed="false">
      <c r="A950" s="14"/>
      <c r="B950" s="9"/>
      <c r="C950" s="9"/>
      <c r="D950" s="15"/>
      <c r="E950" s="9"/>
      <c r="F950" s="9"/>
      <c r="G950" s="16" t="str">
        <f aca="false">IF($D950="","",$D950*IF($F950="",1,$F950))</f>
        <v/>
      </c>
      <c r="H950" s="9"/>
      <c r="I950" s="10" t="str">
        <f aca="false">IF($H950="","",IFERROR(INDEX(Categories!$B$5:$B$19,MATCH($H950,Categories!$A$5:$A$19,0)),"UNMAPPED"))</f>
        <v/>
      </c>
      <c r="J950" s="9"/>
      <c r="K950" s="9"/>
      <c r="L950" s="9"/>
      <c r="M950" s="9"/>
      <c r="N950" s="9"/>
    </row>
    <row r="951" customFormat="false" ht="15" hidden="false" customHeight="false" outlineLevel="0" collapsed="false">
      <c r="A951" s="14"/>
      <c r="B951" s="9"/>
      <c r="C951" s="9"/>
      <c r="D951" s="15"/>
      <c r="E951" s="9"/>
      <c r="F951" s="9"/>
      <c r="G951" s="16" t="str">
        <f aca="false">IF($D951="","",$D951*IF($F951="",1,$F951))</f>
        <v/>
      </c>
      <c r="H951" s="9"/>
      <c r="I951" s="10" t="str">
        <f aca="false">IF($H951="","",IFERROR(INDEX(Categories!$B$5:$B$19,MATCH($H951,Categories!$A$5:$A$19,0)),"UNMAPPED"))</f>
        <v/>
      </c>
      <c r="J951" s="9"/>
      <c r="K951" s="9"/>
      <c r="L951" s="9"/>
      <c r="M951" s="9"/>
      <c r="N951" s="9"/>
    </row>
    <row r="952" customFormat="false" ht="15" hidden="false" customHeight="false" outlineLevel="0" collapsed="false">
      <c r="A952" s="14"/>
      <c r="B952" s="9"/>
      <c r="C952" s="9"/>
      <c r="D952" s="15"/>
      <c r="E952" s="9"/>
      <c r="F952" s="9"/>
      <c r="G952" s="16" t="str">
        <f aca="false">IF($D952="","",$D952*IF($F952="",1,$F952))</f>
        <v/>
      </c>
      <c r="H952" s="9"/>
      <c r="I952" s="10" t="str">
        <f aca="false">IF($H952="","",IFERROR(INDEX(Categories!$B$5:$B$19,MATCH($H952,Categories!$A$5:$A$19,0)),"UNMAPPED"))</f>
        <v/>
      </c>
      <c r="J952" s="9"/>
      <c r="K952" s="9"/>
      <c r="L952" s="9"/>
      <c r="M952" s="9"/>
      <c r="N952" s="9"/>
    </row>
    <row r="953" customFormat="false" ht="15" hidden="false" customHeight="false" outlineLevel="0" collapsed="false">
      <c r="A953" s="14"/>
      <c r="B953" s="9"/>
      <c r="C953" s="9"/>
      <c r="D953" s="15"/>
      <c r="E953" s="9"/>
      <c r="F953" s="9"/>
      <c r="G953" s="16" t="str">
        <f aca="false">IF($D953="","",$D953*IF($F953="",1,$F953))</f>
        <v/>
      </c>
      <c r="H953" s="9"/>
      <c r="I953" s="10" t="str">
        <f aca="false">IF($H953="","",IFERROR(INDEX(Categories!$B$5:$B$19,MATCH($H953,Categories!$A$5:$A$19,0)),"UNMAPPED"))</f>
        <v/>
      </c>
      <c r="J953" s="9"/>
      <c r="K953" s="9"/>
      <c r="L953" s="9"/>
      <c r="M953" s="9"/>
      <c r="N953" s="9"/>
    </row>
    <row r="954" customFormat="false" ht="15" hidden="false" customHeight="false" outlineLevel="0" collapsed="false">
      <c r="A954" s="14"/>
      <c r="B954" s="9"/>
      <c r="C954" s="9"/>
      <c r="D954" s="15"/>
      <c r="E954" s="9"/>
      <c r="F954" s="9"/>
      <c r="G954" s="16" t="str">
        <f aca="false">IF($D954="","",$D954*IF($F954="",1,$F954))</f>
        <v/>
      </c>
      <c r="H954" s="9"/>
      <c r="I954" s="10" t="str">
        <f aca="false">IF($H954="","",IFERROR(INDEX(Categories!$B$5:$B$19,MATCH($H954,Categories!$A$5:$A$19,0)),"UNMAPPED"))</f>
        <v/>
      </c>
      <c r="J954" s="9"/>
      <c r="K954" s="9"/>
      <c r="L954" s="9"/>
      <c r="M954" s="9"/>
      <c r="N954" s="9"/>
    </row>
    <row r="955" customFormat="false" ht="15" hidden="false" customHeight="false" outlineLevel="0" collapsed="false">
      <c r="A955" s="14"/>
      <c r="B955" s="9"/>
      <c r="C955" s="9"/>
      <c r="D955" s="15"/>
      <c r="E955" s="9"/>
      <c r="F955" s="9"/>
      <c r="G955" s="16" t="str">
        <f aca="false">IF($D955="","",$D955*IF($F955="",1,$F955))</f>
        <v/>
      </c>
      <c r="H955" s="9"/>
      <c r="I955" s="10" t="str">
        <f aca="false">IF($H955="","",IFERROR(INDEX(Categories!$B$5:$B$19,MATCH($H955,Categories!$A$5:$A$19,0)),"UNMAPPED"))</f>
        <v/>
      </c>
      <c r="J955" s="9"/>
      <c r="K955" s="9"/>
      <c r="L955" s="9"/>
      <c r="M955" s="9"/>
      <c r="N955" s="9"/>
    </row>
    <row r="956" customFormat="false" ht="15" hidden="false" customHeight="false" outlineLevel="0" collapsed="false">
      <c r="A956" s="14"/>
      <c r="B956" s="9"/>
      <c r="C956" s="9"/>
      <c r="D956" s="15"/>
      <c r="E956" s="9"/>
      <c r="F956" s="9"/>
      <c r="G956" s="16" t="str">
        <f aca="false">IF($D956="","",$D956*IF($F956="",1,$F956))</f>
        <v/>
      </c>
      <c r="H956" s="9"/>
      <c r="I956" s="10" t="str">
        <f aca="false">IF($H956="","",IFERROR(INDEX(Categories!$B$5:$B$19,MATCH($H956,Categories!$A$5:$A$19,0)),"UNMAPPED"))</f>
        <v/>
      </c>
      <c r="J956" s="9"/>
      <c r="K956" s="9"/>
      <c r="L956" s="9"/>
      <c r="M956" s="9"/>
      <c r="N956" s="9"/>
    </row>
    <row r="957" customFormat="false" ht="15" hidden="false" customHeight="false" outlineLevel="0" collapsed="false">
      <c r="A957" s="14"/>
      <c r="B957" s="9"/>
      <c r="C957" s="9"/>
      <c r="D957" s="15"/>
      <c r="E957" s="9"/>
      <c r="F957" s="9"/>
      <c r="G957" s="16" t="str">
        <f aca="false">IF($D957="","",$D957*IF($F957="",1,$F957))</f>
        <v/>
      </c>
      <c r="H957" s="9"/>
      <c r="I957" s="10" t="str">
        <f aca="false">IF($H957="","",IFERROR(INDEX(Categories!$B$5:$B$19,MATCH($H957,Categories!$A$5:$A$19,0)),"UNMAPPED"))</f>
        <v/>
      </c>
      <c r="J957" s="9"/>
      <c r="K957" s="9"/>
      <c r="L957" s="9"/>
      <c r="M957" s="9"/>
      <c r="N957" s="9"/>
    </row>
    <row r="958" customFormat="false" ht="15" hidden="false" customHeight="false" outlineLevel="0" collapsed="false">
      <c r="A958" s="14"/>
      <c r="B958" s="9"/>
      <c r="C958" s="9"/>
      <c r="D958" s="15"/>
      <c r="E958" s="9"/>
      <c r="F958" s="9"/>
      <c r="G958" s="16" t="str">
        <f aca="false">IF($D958="","",$D958*IF($F958="",1,$F958))</f>
        <v/>
      </c>
      <c r="H958" s="9"/>
      <c r="I958" s="10" t="str">
        <f aca="false">IF($H958="","",IFERROR(INDEX(Categories!$B$5:$B$19,MATCH($H958,Categories!$A$5:$A$19,0)),"UNMAPPED"))</f>
        <v/>
      </c>
      <c r="J958" s="9"/>
      <c r="K958" s="9"/>
      <c r="L958" s="9"/>
      <c r="M958" s="9"/>
      <c r="N958" s="9"/>
    </row>
    <row r="959" customFormat="false" ht="15" hidden="false" customHeight="false" outlineLevel="0" collapsed="false">
      <c r="A959" s="14"/>
      <c r="B959" s="9"/>
      <c r="C959" s="9"/>
      <c r="D959" s="15"/>
      <c r="E959" s="9"/>
      <c r="F959" s="9"/>
      <c r="G959" s="16" t="str">
        <f aca="false">IF($D959="","",$D959*IF($F959="",1,$F959))</f>
        <v/>
      </c>
      <c r="H959" s="9"/>
      <c r="I959" s="10" t="str">
        <f aca="false">IF($H959="","",IFERROR(INDEX(Categories!$B$5:$B$19,MATCH($H959,Categories!$A$5:$A$19,0)),"UNMAPPED"))</f>
        <v/>
      </c>
      <c r="J959" s="9"/>
      <c r="K959" s="9"/>
      <c r="L959" s="9"/>
      <c r="M959" s="9"/>
      <c r="N959" s="9"/>
    </row>
    <row r="960" customFormat="false" ht="15" hidden="false" customHeight="false" outlineLevel="0" collapsed="false">
      <c r="A960" s="14"/>
      <c r="B960" s="9"/>
      <c r="C960" s="9"/>
      <c r="D960" s="15"/>
      <c r="E960" s="9"/>
      <c r="F960" s="9"/>
      <c r="G960" s="16" t="str">
        <f aca="false">IF($D960="","",$D960*IF($F960="",1,$F960))</f>
        <v/>
      </c>
      <c r="H960" s="9"/>
      <c r="I960" s="10" t="str">
        <f aca="false">IF($H960="","",IFERROR(INDEX(Categories!$B$5:$B$19,MATCH($H960,Categories!$A$5:$A$19,0)),"UNMAPPED"))</f>
        <v/>
      </c>
      <c r="J960" s="9"/>
      <c r="K960" s="9"/>
      <c r="L960" s="9"/>
      <c r="M960" s="9"/>
      <c r="N960" s="9"/>
    </row>
    <row r="961" customFormat="false" ht="15" hidden="false" customHeight="false" outlineLevel="0" collapsed="false">
      <c r="A961" s="14"/>
      <c r="B961" s="9"/>
      <c r="C961" s="9"/>
      <c r="D961" s="15"/>
      <c r="E961" s="9"/>
      <c r="F961" s="9"/>
      <c r="G961" s="16" t="str">
        <f aca="false">IF($D961="","",$D961*IF($F961="",1,$F961))</f>
        <v/>
      </c>
      <c r="H961" s="9"/>
      <c r="I961" s="10" t="str">
        <f aca="false">IF($H961="","",IFERROR(INDEX(Categories!$B$5:$B$19,MATCH($H961,Categories!$A$5:$A$19,0)),"UNMAPPED"))</f>
        <v/>
      </c>
      <c r="J961" s="9"/>
      <c r="K961" s="9"/>
      <c r="L961" s="9"/>
      <c r="M961" s="9"/>
      <c r="N961" s="9"/>
    </row>
    <row r="962" customFormat="false" ht="15" hidden="false" customHeight="false" outlineLevel="0" collapsed="false">
      <c r="A962" s="14"/>
      <c r="B962" s="9"/>
      <c r="C962" s="9"/>
      <c r="D962" s="15"/>
      <c r="E962" s="9"/>
      <c r="F962" s="9"/>
      <c r="G962" s="16" t="str">
        <f aca="false">IF($D962="","",$D962*IF($F962="",1,$F962))</f>
        <v/>
      </c>
      <c r="H962" s="9"/>
      <c r="I962" s="10" t="str">
        <f aca="false">IF($H962="","",IFERROR(INDEX(Categories!$B$5:$B$19,MATCH($H962,Categories!$A$5:$A$19,0)),"UNMAPPED"))</f>
        <v/>
      </c>
      <c r="J962" s="9"/>
      <c r="K962" s="9"/>
      <c r="L962" s="9"/>
      <c r="M962" s="9"/>
      <c r="N962" s="9"/>
    </row>
    <row r="963" customFormat="false" ht="15" hidden="false" customHeight="false" outlineLevel="0" collapsed="false">
      <c r="A963" s="14"/>
      <c r="B963" s="9"/>
      <c r="C963" s="9"/>
      <c r="D963" s="15"/>
      <c r="E963" s="9"/>
      <c r="F963" s="9"/>
      <c r="G963" s="16" t="str">
        <f aca="false">IF($D963="","",$D963*IF($F963="",1,$F963))</f>
        <v/>
      </c>
      <c r="H963" s="9"/>
      <c r="I963" s="10" t="str">
        <f aca="false">IF($H963="","",IFERROR(INDEX(Categories!$B$5:$B$19,MATCH($H963,Categories!$A$5:$A$19,0)),"UNMAPPED"))</f>
        <v/>
      </c>
      <c r="J963" s="9"/>
      <c r="K963" s="9"/>
      <c r="L963" s="9"/>
      <c r="M963" s="9"/>
      <c r="N963" s="9"/>
    </row>
    <row r="964" customFormat="false" ht="15" hidden="false" customHeight="false" outlineLevel="0" collapsed="false">
      <c r="A964" s="14"/>
      <c r="B964" s="9"/>
      <c r="C964" s="9"/>
      <c r="D964" s="15"/>
      <c r="E964" s="9"/>
      <c r="F964" s="9"/>
      <c r="G964" s="16" t="str">
        <f aca="false">IF($D964="","",$D964*IF($F964="",1,$F964))</f>
        <v/>
      </c>
      <c r="H964" s="9"/>
      <c r="I964" s="10" t="str">
        <f aca="false">IF($H964="","",IFERROR(INDEX(Categories!$B$5:$B$19,MATCH($H964,Categories!$A$5:$A$19,0)),"UNMAPPED"))</f>
        <v/>
      </c>
      <c r="J964" s="9"/>
      <c r="K964" s="9"/>
      <c r="L964" s="9"/>
      <c r="M964" s="9"/>
      <c r="N964" s="9"/>
    </row>
    <row r="965" customFormat="false" ht="15" hidden="false" customHeight="false" outlineLevel="0" collapsed="false">
      <c r="A965" s="14"/>
      <c r="B965" s="9"/>
      <c r="C965" s="9"/>
      <c r="D965" s="15"/>
      <c r="E965" s="9"/>
      <c r="F965" s="9"/>
      <c r="G965" s="16" t="str">
        <f aca="false">IF($D965="","",$D965*IF($F965="",1,$F965))</f>
        <v/>
      </c>
      <c r="H965" s="9"/>
      <c r="I965" s="10" t="str">
        <f aca="false">IF($H965="","",IFERROR(INDEX(Categories!$B$5:$B$19,MATCH($H965,Categories!$A$5:$A$19,0)),"UNMAPPED"))</f>
        <v/>
      </c>
      <c r="J965" s="9"/>
      <c r="K965" s="9"/>
      <c r="L965" s="9"/>
      <c r="M965" s="9"/>
      <c r="N965" s="9"/>
    </row>
    <row r="966" customFormat="false" ht="15" hidden="false" customHeight="false" outlineLevel="0" collapsed="false">
      <c r="A966" s="14"/>
      <c r="B966" s="9"/>
      <c r="C966" s="9"/>
      <c r="D966" s="15"/>
      <c r="E966" s="9"/>
      <c r="F966" s="9"/>
      <c r="G966" s="16" t="str">
        <f aca="false">IF($D966="","",$D966*IF($F966="",1,$F966))</f>
        <v/>
      </c>
      <c r="H966" s="9"/>
      <c r="I966" s="10" t="str">
        <f aca="false">IF($H966="","",IFERROR(INDEX(Categories!$B$5:$B$19,MATCH($H966,Categories!$A$5:$A$19,0)),"UNMAPPED"))</f>
        <v/>
      </c>
      <c r="J966" s="9"/>
      <c r="K966" s="9"/>
      <c r="L966" s="9"/>
      <c r="M966" s="9"/>
      <c r="N966" s="9"/>
    </row>
    <row r="967" customFormat="false" ht="15" hidden="false" customHeight="false" outlineLevel="0" collapsed="false">
      <c r="A967" s="14"/>
      <c r="B967" s="9"/>
      <c r="C967" s="9"/>
      <c r="D967" s="15"/>
      <c r="E967" s="9"/>
      <c r="F967" s="9"/>
      <c r="G967" s="16" t="str">
        <f aca="false">IF($D967="","",$D967*IF($F967="",1,$F967))</f>
        <v/>
      </c>
      <c r="H967" s="9"/>
      <c r="I967" s="10" t="str">
        <f aca="false">IF($H967="","",IFERROR(INDEX(Categories!$B$5:$B$19,MATCH($H967,Categories!$A$5:$A$19,0)),"UNMAPPED"))</f>
        <v/>
      </c>
      <c r="J967" s="9"/>
      <c r="K967" s="9"/>
      <c r="L967" s="9"/>
      <c r="M967" s="9"/>
      <c r="N967" s="9"/>
    </row>
    <row r="968" customFormat="false" ht="15" hidden="false" customHeight="false" outlineLevel="0" collapsed="false">
      <c r="A968" s="14"/>
      <c r="B968" s="9"/>
      <c r="C968" s="9"/>
      <c r="D968" s="15"/>
      <c r="E968" s="9"/>
      <c r="F968" s="9"/>
      <c r="G968" s="16" t="str">
        <f aca="false">IF($D968="","",$D968*IF($F968="",1,$F968))</f>
        <v/>
      </c>
      <c r="H968" s="9"/>
      <c r="I968" s="10" t="str">
        <f aca="false">IF($H968="","",IFERROR(INDEX(Categories!$B$5:$B$19,MATCH($H968,Categories!$A$5:$A$19,0)),"UNMAPPED"))</f>
        <v/>
      </c>
      <c r="J968" s="9"/>
      <c r="K968" s="9"/>
      <c r="L968" s="9"/>
      <c r="M968" s="9"/>
      <c r="N968" s="9"/>
    </row>
    <row r="969" customFormat="false" ht="15" hidden="false" customHeight="false" outlineLevel="0" collapsed="false">
      <c r="A969" s="14"/>
      <c r="B969" s="9"/>
      <c r="C969" s="9"/>
      <c r="D969" s="15"/>
      <c r="E969" s="9"/>
      <c r="F969" s="9"/>
      <c r="G969" s="16" t="str">
        <f aca="false">IF($D969="","",$D969*IF($F969="",1,$F969))</f>
        <v/>
      </c>
      <c r="H969" s="9"/>
      <c r="I969" s="10" t="str">
        <f aca="false">IF($H969="","",IFERROR(INDEX(Categories!$B$5:$B$19,MATCH($H969,Categories!$A$5:$A$19,0)),"UNMAPPED"))</f>
        <v/>
      </c>
      <c r="J969" s="9"/>
      <c r="K969" s="9"/>
      <c r="L969" s="9"/>
      <c r="M969" s="9"/>
      <c r="N969" s="9"/>
    </row>
    <row r="970" customFormat="false" ht="15" hidden="false" customHeight="false" outlineLevel="0" collapsed="false">
      <c r="A970" s="14"/>
      <c r="B970" s="9"/>
      <c r="C970" s="9"/>
      <c r="D970" s="15"/>
      <c r="E970" s="9"/>
      <c r="F970" s="9"/>
      <c r="G970" s="16" t="str">
        <f aca="false">IF($D970="","",$D970*IF($F970="",1,$F970))</f>
        <v/>
      </c>
      <c r="H970" s="9"/>
      <c r="I970" s="10" t="str">
        <f aca="false">IF($H970="","",IFERROR(INDEX(Categories!$B$5:$B$19,MATCH($H970,Categories!$A$5:$A$19,0)),"UNMAPPED"))</f>
        <v/>
      </c>
      <c r="J970" s="9"/>
      <c r="K970" s="9"/>
      <c r="L970" s="9"/>
      <c r="M970" s="9"/>
      <c r="N970" s="9"/>
    </row>
    <row r="971" customFormat="false" ht="15" hidden="false" customHeight="false" outlineLevel="0" collapsed="false">
      <c r="A971" s="14"/>
      <c r="B971" s="9"/>
      <c r="C971" s="9"/>
      <c r="D971" s="15"/>
      <c r="E971" s="9"/>
      <c r="F971" s="9"/>
      <c r="G971" s="16" t="str">
        <f aca="false">IF($D971="","",$D971*IF($F971="",1,$F971))</f>
        <v/>
      </c>
      <c r="H971" s="9"/>
      <c r="I971" s="10" t="str">
        <f aca="false">IF($H971="","",IFERROR(INDEX(Categories!$B$5:$B$19,MATCH($H971,Categories!$A$5:$A$19,0)),"UNMAPPED"))</f>
        <v/>
      </c>
      <c r="J971" s="9"/>
      <c r="K971" s="9"/>
      <c r="L971" s="9"/>
      <c r="M971" s="9"/>
      <c r="N971" s="9"/>
    </row>
    <row r="972" customFormat="false" ht="15" hidden="false" customHeight="false" outlineLevel="0" collapsed="false">
      <c r="A972" s="14"/>
      <c r="B972" s="9"/>
      <c r="C972" s="9"/>
      <c r="D972" s="15"/>
      <c r="E972" s="9"/>
      <c r="F972" s="9"/>
      <c r="G972" s="16" t="str">
        <f aca="false">IF($D972="","",$D972*IF($F972="",1,$F972))</f>
        <v/>
      </c>
      <c r="H972" s="9"/>
      <c r="I972" s="10" t="str">
        <f aca="false">IF($H972="","",IFERROR(INDEX(Categories!$B$5:$B$19,MATCH($H972,Categories!$A$5:$A$19,0)),"UNMAPPED"))</f>
        <v/>
      </c>
      <c r="J972" s="9"/>
      <c r="K972" s="9"/>
      <c r="L972" s="9"/>
      <c r="M972" s="9"/>
      <c r="N972" s="9"/>
    </row>
    <row r="973" customFormat="false" ht="15" hidden="false" customHeight="false" outlineLevel="0" collapsed="false">
      <c r="A973" s="14"/>
      <c r="B973" s="9"/>
      <c r="C973" s="9"/>
      <c r="D973" s="15"/>
      <c r="E973" s="9"/>
      <c r="F973" s="9"/>
      <c r="G973" s="16" t="str">
        <f aca="false">IF($D973="","",$D973*IF($F973="",1,$F973))</f>
        <v/>
      </c>
      <c r="H973" s="9"/>
      <c r="I973" s="10" t="str">
        <f aca="false">IF($H973="","",IFERROR(INDEX(Categories!$B$5:$B$19,MATCH($H973,Categories!$A$5:$A$19,0)),"UNMAPPED"))</f>
        <v/>
      </c>
      <c r="J973" s="9"/>
      <c r="K973" s="9"/>
      <c r="L973" s="9"/>
      <c r="M973" s="9"/>
      <c r="N973" s="9"/>
    </row>
    <row r="974" customFormat="false" ht="15" hidden="false" customHeight="false" outlineLevel="0" collapsed="false">
      <c r="A974" s="14"/>
      <c r="B974" s="9"/>
      <c r="C974" s="9"/>
      <c r="D974" s="15"/>
      <c r="E974" s="9"/>
      <c r="F974" s="9"/>
      <c r="G974" s="16" t="str">
        <f aca="false">IF($D974="","",$D974*IF($F974="",1,$F974))</f>
        <v/>
      </c>
      <c r="H974" s="9"/>
      <c r="I974" s="10" t="str">
        <f aca="false">IF($H974="","",IFERROR(INDEX(Categories!$B$5:$B$19,MATCH($H974,Categories!$A$5:$A$19,0)),"UNMAPPED"))</f>
        <v/>
      </c>
      <c r="J974" s="9"/>
      <c r="K974" s="9"/>
      <c r="L974" s="9"/>
      <c r="M974" s="9"/>
      <c r="N974" s="9"/>
    </row>
    <row r="975" customFormat="false" ht="15" hidden="false" customHeight="false" outlineLevel="0" collapsed="false">
      <c r="A975" s="14"/>
      <c r="B975" s="9"/>
      <c r="C975" s="9"/>
      <c r="D975" s="15"/>
      <c r="E975" s="9"/>
      <c r="F975" s="9"/>
      <c r="G975" s="16" t="str">
        <f aca="false">IF($D975="","",$D975*IF($F975="",1,$F975))</f>
        <v/>
      </c>
      <c r="H975" s="9"/>
      <c r="I975" s="10" t="str">
        <f aca="false">IF($H975="","",IFERROR(INDEX(Categories!$B$5:$B$19,MATCH($H975,Categories!$A$5:$A$19,0)),"UNMAPPED"))</f>
        <v/>
      </c>
      <c r="J975" s="9"/>
      <c r="K975" s="9"/>
      <c r="L975" s="9"/>
      <c r="M975" s="9"/>
      <c r="N975" s="9"/>
    </row>
    <row r="976" customFormat="false" ht="15" hidden="false" customHeight="false" outlineLevel="0" collapsed="false">
      <c r="A976" s="14"/>
      <c r="B976" s="9"/>
      <c r="C976" s="9"/>
      <c r="D976" s="15"/>
      <c r="E976" s="9"/>
      <c r="F976" s="9"/>
      <c r="G976" s="16" t="str">
        <f aca="false">IF($D976="","",$D976*IF($F976="",1,$F976))</f>
        <v/>
      </c>
      <c r="H976" s="9"/>
      <c r="I976" s="10" t="str">
        <f aca="false">IF($H976="","",IFERROR(INDEX(Categories!$B$5:$B$19,MATCH($H976,Categories!$A$5:$A$19,0)),"UNMAPPED"))</f>
        <v/>
      </c>
      <c r="J976" s="9"/>
      <c r="K976" s="9"/>
      <c r="L976" s="9"/>
      <c r="M976" s="9"/>
      <c r="N976" s="9"/>
    </row>
    <row r="977" customFormat="false" ht="15" hidden="false" customHeight="false" outlineLevel="0" collapsed="false">
      <c r="A977" s="14"/>
      <c r="B977" s="9"/>
      <c r="C977" s="9"/>
      <c r="D977" s="15"/>
      <c r="E977" s="9"/>
      <c r="F977" s="9"/>
      <c r="G977" s="16" t="str">
        <f aca="false">IF($D977="","",$D977*IF($F977="",1,$F977))</f>
        <v/>
      </c>
      <c r="H977" s="9"/>
      <c r="I977" s="10" t="str">
        <f aca="false">IF($H977="","",IFERROR(INDEX(Categories!$B$5:$B$19,MATCH($H977,Categories!$A$5:$A$19,0)),"UNMAPPED"))</f>
        <v/>
      </c>
      <c r="J977" s="9"/>
      <c r="K977" s="9"/>
      <c r="L977" s="9"/>
      <c r="M977" s="9"/>
      <c r="N977" s="9"/>
    </row>
    <row r="978" customFormat="false" ht="15" hidden="false" customHeight="false" outlineLevel="0" collapsed="false">
      <c r="A978" s="14"/>
      <c r="B978" s="9"/>
      <c r="C978" s="9"/>
      <c r="D978" s="15"/>
      <c r="E978" s="9"/>
      <c r="F978" s="9"/>
      <c r="G978" s="16" t="str">
        <f aca="false">IF($D978="","",$D978*IF($F978="",1,$F978))</f>
        <v/>
      </c>
      <c r="H978" s="9"/>
      <c r="I978" s="10" t="str">
        <f aca="false">IF($H978="","",IFERROR(INDEX(Categories!$B$5:$B$19,MATCH($H978,Categories!$A$5:$A$19,0)),"UNMAPPED"))</f>
        <v/>
      </c>
      <c r="J978" s="9"/>
      <c r="K978" s="9"/>
      <c r="L978" s="9"/>
      <c r="M978" s="9"/>
      <c r="N978" s="9"/>
    </row>
    <row r="979" customFormat="false" ht="15" hidden="false" customHeight="false" outlineLevel="0" collapsed="false">
      <c r="A979" s="14"/>
      <c r="B979" s="9"/>
      <c r="C979" s="9"/>
      <c r="D979" s="15"/>
      <c r="E979" s="9"/>
      <c r="F979" s="9"/>
      <c r="G979" s="16" t="str">
        <f aca="false">IF($D979="","",$D979*IF($F979="",1,$F979))</f>
        <v/>
      </c>
      <c r="H979" s="9"/>
      <c r="I979" s="10" t="str">
        <f aca="false">IF($H979="","",IFERROR(INDEX(Categories!$B$5:$B$19,MATCH($H979,Categories!$A$5:$A$19,0)),"UNMAPPED"))</f>
        <v/>
      </c>
      <c r="J979" s="9"/>
      <c r="K979" s="9"/>
      <c r="L979" s="9"/>
      <c r="M979" s="9"/>
      <c r="N979" s="9"/>
    </row>
    <row r="980" customFormat="false" ht="15" hidden="false" customHeight="false" outlineLevel="0" collapsed="false">
      <c r="A980" s="14"/>
      <c r="B980" s="9"/>
      <c r="C980" s="9"/>
      <c r="D980" s="15"/>
      <c r="E980" s="9"/>
      <c r="F980" s="9"/>
      <c r="G980" s="16" t="str">
        <f aca="false">IF($D980="","",$D980*IF($F980="",1,$F980))</f>
        <v/>
      </c>
      <c r="H980" s="9"/>
      <c r="I980" s="10" t="str">
        <f aca="false">IF($H980="","",IFERROR(INDEX(Categories!$B$5:$B$19,MATCH($H980,Categories!$A$5:$A$19,0)),"UNMAPPED"))</f>
        <v/>
      </c>
      <c r="J980" s="9"/>
      <c r="K980" s="9"/>
      <c r="L980" s="9"/>
      <c r="M980" s="9"/>
      <c r="N980" s="9"/>
    </row>
    <row r="981" customFormat="false" ht="15" hidden="false" customHeight="false" outlineLevel="0" collapsed="false">
      <c r="A981" s="14"/>
      <c r="B981" s="9"/>
      <c r="C981" s="9"/>
      <c r="D981" s="15"/>
      <c r="E981" s="9"/>
      <c r="F981" s="9"/>
      <c r="G981" s="16" t="str">
        <f aca="false">IF($D981="","",$D981*IF($F981="",1,$F981))</f>
        <v/>
      </c>
      <c r="H981" s="9"/>
      <c r="I981" s="10" t="str">
        <f aca="false">IF($H981="","",IFERROR(INDEX(Categories!$B$5:$B$19,MATCH($H981,Categories!$A$5:$A$19,0)),"UNMAPPED"))</f>
        <v/>
      </c>
      <c r="J981" s="9"/>
      <c r="K981" s="9"/>
      <c r="L981" s="9"/>
      <c r="M981" s="9"/>
      <c r="N981" s="9"/>
    </row>
    <row r="982" customFormat="false" ht="15" hidden="false" customHeight="false" outlineLevel="0" collapsed="false">
      <c r="A982" s="14"/>
      <c r="B982" s="9"/>
      <c r="C982" s="9"/>
      <c r="D982" s="15"/>
      <c r="E982" s="9"/>
      <c r="F982" s="9"/>
      <c r="G982" s="16" t="str">
        <f aca="false">IF($D982="","",$D982*IF($F982="",1,$F982))</f>
        <v/>
      </c>
      <c r="H982" s="9"/>
      <c r="I982" s="10" t="str">
        <f aca="false">IF($H982="","",IFERROR(INDEX(Categories!$B$5:$B$19,MATCH($H982,Categories!$A$5:$A$19,0)),"UNMAPPED"))</f>
        <v/>
      </c>
      <c r="J982" s="9"/>
      <c r="K982" s="9"/>
      <c r="L982" s="9"/>
      <c r="M982" s="9"/>
      <c r="N982" s="9"/>
    </row>
    <row r="983" customFormat="false" ht="15" hidden="false" customHeight="false" outlineLevel="0" collapsed="false">
      <c r="A983" s="14"/>
      <c r="B983" s="9"/>
      <c r="C983" s="9"/>
      <c r="D983" s="15"/>
      <c r="E983" s="9"/>
      <c r="F983" s="9"/>
      <c r="G983" s="16" t="str">
        <f aca="false">IF($D983="","",$D983*IF($F983="",1,$F983))</f>
        <v/>
      </c>
      <c r="H983" s="9"/>
      <c r="I983" s="10" t="str">
        <f aca="false">IF($H983="","",IFERROR(INDEX(Categories!$B$5:$B$19,MATCH($H983,Categories!$A$5:$A$19,0)),"UNMAPPED"))</f>
        <v/>
      </c>
      <c r="J983" s="9"/>
      <c r="K983" s="9"/>
      <c r="L983" s="9"/>
      <c r="M983" s="9"/>
      <c r="N983" s="9"/>
    </row>
    <row r="984" customFormat="false" ht="15" hidden="false" customHeight="false" outlineLevel="0" collapsed="false">
      <c r="A984" s="14"/>
      <c r="B984" s="9"/>
      <c r="C984" s="9"/>
      <c r="D984" s="15"/>
      <c r="E984" s="9"/>
      <c r="F984" s="9"/>
      <c r="G984" s="16" t="str">
        <f aca="false">IF($D984="","",$D984*IF($F984="",1,$F984))</f>
        <v/>
      </c>
      <c r="H984" s="9"/>
      <c r="I984" s="10" t="str">
        <f aca="false">IF($H984="","",IFERROR(INDEX(Categories!$B$5:$B$19,MATCH($H984,Categories!$A$5:$A$19,0)),"UNMAPPED"))</f>
        <v/>
      </c>
      <c r="J984" s="9"/>
      <c r="K984" s="9"/>
      <c r="L984" s="9"/>
      <c r="M984" s="9"/>
      <c r="N984" s="9"/>
    </row>
    <row r="985" customFormat="false" ht="15" hidden="false" customHeight="false" outlineLevel="0" collapsed="false">
      <c r="A985" s="14"/>
      <c r="B985" s="9"/>
      <c r="C985" s="9"/>
      <c r="D985" s="15"/>
      <c r="E985" s="9"/>
      <c r="F985" s="9"/>
      <c r="G985" s="16" t="str">
        <f aca="false">IF($D985="","",$D985*IF($F985="",1,$F985))</f>
        <v/>
      </c>
      <c r="H985" s="9"/>
      <c r="I985" s="10" t="str">
        <f aca="false">IF($H985="","",IFERROR(INDEX(Categories!$B$5:$B$19,MATCH($H985,Categories!$A$5:$A$19,0)),"UNMAPPED"))</f>
        <v/>
      </c>
      <c r="J985" s="9"/>
      <c r="K985" s="9"/>
      <c r="L985" s="9"/>
      <c r="M985" s="9"/>
      <c r="N985" s="9"/>
    </row>
    <row r="986" customFormat="false" ht="15" hidden="false" customHeight="false" outlineLevel="0" collapsed="false">
      <c r="A986" s="14"/>
      <c r="B986" s="9"/>
      <c r="C986" s="9"/>
      <c r="D986" s="15"/>
      <c r="E986" s="9"/>
      <c r="F986" s="9"/>
      <c r="G986" s="16" t="str">
        <f aca="false">IF($D986="","",$D986*IF($F986="",1,$F986))</f>
        <v/>
      </c>
      <c r="H986" s="9"/>
      <c r="I986" s="10" t="str">
        <f aca="false">IF($H986="","",IFERROR(INDEX(Categories!$B$5:$B$19,MATCH($H986,Categories!$A$5:$A$19,0)),"UNMAPPED"))</f>
        <v/>
      </c>
      <c r="J986" s="9"/>
      <c r="K986" s="9"/>
      <c r="L986" s="9"/>
      <c r="M986" s="9"/>
      <c r="N986" s="9"/>
    </row>
    <row r="987" customFormat="false" ht="15" hidden="false" customHeight="false" outlineLevel="0" collapsed="false">
      <c r="A987" s="14"/>
      <c r="B987" s="9"/>
      <c r="C987" s="9"/>
      <c r="D987" s="15"/>
      <c r="E987" s="9"/>
      <c r="F987" s="9"/>
      <c r="G987" s="16" t="str">
        <f aca="false">IF($D987="","",$D987*IF($F987="",1,$F987))</f>
        <v/>
      </c>
      <c r="H987" s="9"/>
      <c r="I987" s="10" t="str">
        <f aca="false">IF($H987="","",IFERROR(INDEX(Categories!$B$5:$B$19,MATCH($H987,Categories!$A$5:$A$19,0)),"UNMAPPED"))</f>
        <v/>
      </c>
      <c r="J987" s="9"/>
      <c r="K987" s="9"/>
      <c r="L987" s="9"/>
      <c r="M987" s="9"/>
      <c r="N987" s="9"/>
    </row>
    <row r="988" customFormat="false" ht="15" hidden="false" customHeight="false" outlineLevel="0" collapsed="false">
      <c r="A988" s="14"/>
      <c r="B988" s="9"/>
      <c r="C988" s="9"/>
      <c r="D988" s="15"/>
      <c r="E988" s="9"/>
      <c r="F988" s="9"/>
      <c r="G988" s="16" t="str">
        <f aca="false">IF($D988="","",$D988*IF($F988="",1,$F988))</f>
        <v/>
      </c>
      <c r="H988" s="9"/>
      <c r="I988" s="10" t="str">
        <f aca="false">IF($H988="","",IFERROR(INDEX(Categories!$B$5:$B$19,MATCH($H988,Categories!$A$5:$A$19,0)),"UNMAPPED"))</f>
        <v/>
      </c>
      <c r="J988" s="9"/>
      <c r="K988" s="9"/>
      <c r="L988" s="9"/>
      <c r="M988" s="9"/>
      <c r="N988" s="9"/>
    </row>
    <row r="989" customFormat="false" ht="15" hidden="false" customHeight="false" outlineLevel="0" collapsed="false">
      <c r="A989" s="14"/>
      <c r="B989" s="9"/>
      <c r="C989" s="9"/>
      <c r="D989" s="15"/>
      <c r="E989" s="9"/>
      <c r="F989" s="9"/>
      <c r="G989" s="16" t="str">
        <f aca="false">IF($D989="","",$D989*IF($F989="",1,$F989))</f>
        <v/>
      </c>
      <c r="H989" s="9"/>
      <c r="I989" s="10" t="str">
        <f aca="false">IF($H989="","",IFERROR(INDEX(Categories!$B$5:$B$19,MATCH($H989,Categories!$A$5:$A$19,0)),"UNMAPPED"))</f>
        <v/>
      </c>
      <c r="J989" s="9"/>
      <c r="K989" s="9"/>
      <c r="L989" s="9"/>
      <c r="M989" s="9"/>
      <c r="N989" s="9"/>
    </row>
    <row r="990" customFormat="false" ht="15" hidden="false" customHeight="false" outlineLevel="0" collapsed="false">
      <c r="A990" s="14"/>
      <c r="B990" s="9"/>
      <c r="C990" s="9"/>
      <c r="D990" s="15"/>
      <c r="E990" s="9"/>
      <c r="F990" s="9"/>
      <c r="G990" s="16" t="str">
        <f aca="false">IF($D990="","",$D990*IF($F990="",1,$F990))</f>
        <v/>
      </c>
      <c r="H990" s="9"/>
      <c r="I990" s="10" t="str">
        <f aca="false">IF($H990="","",IFERROR(INDEX(Categories!$B$5:$B$19,MATCH($H990,Categories!$A$5:$A$19,0)),"UNMAPPED"))</f>
        <v/>
      </c>
      <c r="J990" s="9"/>
      <c r="K990" s="9"/>
      <c r="L990" s="9"/>
      <c r="M990" s="9"/>
      <c r="N990" s="9"/>
    </row>
    <row r="991" customFormat="false" ht="15" hidden="false" customHeight="false" outlineLevel="0" collapsed="false">
      <c r="A991" s="14"/>
      <c r="B991" s="9"/>
      <c r="C991" s="9"/>
      <c r="D991" s="15"/>
      <c r="E991" s="9"/>
      <c r="F991" s="9"/>
      <c r="G991" s="16" t="str">
        <f aca="false">IF($D991="","",$D991*IF($F991="",1,$F991))</f>
        <v/>
      </c>
      <c r="H991" s="9"/>
      <c r="I991" s="10" t="str">
        <f aca="false">IF($H991="","",IFERROR(INDEX(Categories!$B$5:$B$19,MATCH($H991,Categories!$A$5:$A$19,0)),"UNMAPPED"))</f>
        <v/>
      </c>
      <c r="J991" s="9"/>
      <c r="K991" s="9"/>
      <c r="L991" s="9"/>
      <c r="M991" s="9"/>
      <c r="N991" s="9"/>
    </row>
    <row r="992" customFormat="false" ht="15" hidden="false" customHeight="false" outlineLevel="0" collapsed="false">
      <c r="A992" s="14"/>
      <c r="B992" s="9"/>
      <c r="C992" s="9"/>
      <c r="D992" s="15"/>
      <c r="E992" s="9"/>
      <c r="F992" s="9"/>
      <c r="G992" s="16" t="str">
        <f aca="false">IF($D992="","",$D992*IF($F992="",1,$F992))</f>
        <v/>
      </c>
      <c r="H992" s="9"/>
      <c r="I992" s="10" t="str">
        <f aca="false">IF($H992="","",IFERROR(INDEX(Categories!$B$5:$B$19,MATCH($H992,Categories!$A$5:$A$19,0)),"UNMAPPED"))</f>
        <v/>
      </c>
      <c r="J992" s="9"/>
      <c r="K992" s="9"/>
      <c r="L992" s="9"/>
      <c r="M992" s="9"/>
      <c r="N992" s="9"/>
    </row>
    <row r="993" customFormat="false" ht="15" hidden="false" customHeight="false" outlineLevel="0" collapsed="false">
      <c r="A993" s="14"/>
      <c r="B993" s="9"/>
      <c r="C993" s="9"/>
      <c r="D993" s="15"/>
      <c r="E993" s="9"/>
      <c r="F993" s="9"/>
      <c r="G993" s="16" t="str">
        <f aca="false">IF($D993="","",$D993*IF($F993="",1,$F993))</f>
        <v/>
      </c>
      <c r="H993" s="9"/>
      <c r="I993" s="10" t="str">
        <f aca="false">IF($H993="","",IFERROR(INDEX(Categories!$B$5:$B$19,MATCH($H993,Categories!$A$5:$A$19,0)),"UNMAPPED"))</f>
        <v/>
      </c>
      <c r="J993" s="9"/>
      <c r="K993" s="9"/>
      <c r="L993" s="9"/>
      <c r="M993" s="9"/>
      <c r="N993" s="9"/>
    </row>
    <row r="994" customFormat="false" ht="15" hidden="false" customHeight="false" outlineLevel="0" collapsed="false">
      <c r="A994" s="14"/>
      <c r="B994" s="9"/>
      <c r="C994" s="9"/>
      <c r="D994" s="15"/>
      <c r="E994" s="9"/>
      <c r="F994" s="9"/>
      <c r="G994" s="16" t="str">
        <f aca="false">IF($D994="","",$D994*IF($F994="",1,$F994))</f>
        <v/>
      </c>
      <c r="H994" s="9"/>
      <c r="I994" s="10" t="str">
        <f aca="false">IF($H994="","",IFERROR(INDEX(Categories!$B$5:$B$19,MATCH($H994,Categories!$A$5:$A$19,0)),"UNMAPPED"))</f>
        <v/>
      </c>
      <c r="J994" s="9"/>
      <c r="K994" s="9"/>
      <c r="L994" s="9"/>
      <c r="M994" s="9"/>
      <c r="N994" s="9"/>
    </row>
    <row r="995" customFormat="false" ht="15" hidden="false" customHeight="false" outlineLevel="0" collapsed="false">
      <c r="A995" s="14"/>
      <c r="B995" s="9"/>
      <c r="C995" s="9"/>
      <c r="D995" s="15"/>
      <c r="E995" s="9"/>
      <c r="F995" s="9"/>
      <c r="G995" s="16" t="str">
        <f aca="false">IF($D995="","",$D995*IF($F995="",1,$F995))</f>
        <v/>
      </c>
      <c r="H995" s="9"/>
      <c r="I995" s="10" t="str">
        <f aca="false">IF($H995="","",IFERROR(INDEX(Categories!$B$5:$B$19,MATCH($H995,Categories!$A$5:$A$19,0)),"UNMAPPED"))</f>
        <v/>
      </c>
      <c r="J995" s="9"/>
      <c r="K995" s="9"/>
      <c r="L995" s="9"/>
      <c r="M995" s="9"/>
      <c r="N995" s="9"/>
    </row>
    <row r="996" customFormat="false" ht="15" hidden="false" customHeight="false" outlineLevel="0" collapsed="false">
      <c r="A996" s="14"/>
      <c r="B996" s="9"/>
      <c r="C996" s="9"/>
      <c r="D996" s="15"/>
      <c r="E996" s="9"/>
      <c r="F996" s="9"/>
      <c r="G996" s="16" t="str">
        <f aca="false">IF($D996="","",$D996*IF($F996="",1,$F996))</f>
        <v/>
      </c>
      <c r="H996" s="9"/>
      <c r="I996" s="10" t="str">
        <f aca="false">IF($H996="","",IFERROR(INDEX(Categories!$B$5:$B$19,MATCH($H996,Categories!$A$5:$A$19,0)),"UNMAPPED"))</f>
        <v/>
      </c>
      <c r="J996" s="9"/>
      <c r="K996" s="9"/>
      <c r="L996" s="9"/>
      <c r="M996" s="9"/>
      <c r="N996" s="9"/>
    </row>
    <row r="997" customFormat="false" ht="15" hidden="false" customHeight="false" outlineLevel="0" collapsed="false">
      <c r="A997" s="14"/>
      <c r="B997" s="9"/>
      <c r="C997" s="9"/>
      <c r="D997" s="15"/>
      <c r="E997" s="9"/>
      <c r="F997" s="9"/>
      <c r="G997" s="16" t="str">
        <f aca="false">IF($D997="","",$D997*IF($F997="",1,$F997))</f>
        <v/>
      </c>
      <c r="H997" s="9"/>
      <c r="I997" s="10" t="str">
        <f aca="false">IF($H997="","",IFERROR(INDEX(Categories!$B$5:$B$19,MATCH($H997,Categories!$A$5:$A$19,0)),"UNMAPPED"))</f>
        <v/>
      </c>
      <c r="J997" s="9"/>
      <c r="K997" s="9"/>
      <c r="L997" s="9"/>
      <c r="M997" s="9"/>
      <c r="N997" s="9"/>
    </row>
    <row r="998" customFormat="false" ht="15" hidden="false" customHeight="false" outlineLevel="0" collapsed="false">
      <c r="A998" s="14"/>
      <c r="B998" s="9"/>
      <c r="C998" s="9"/>
      <c r="D998" s="15"/>
      <c r="E998" s="9"/>
      <c r="F998" s="9"/>
      <c r="G998" s="16" t="str">
        <f aca="false">IF($D998="","",$D998*IF($F998="",1,$F998))</f>
        <v/>
      </c>
      <c r="H998" s="9"/>
      <c r="I998" s="10" t="str">
        <f aca="false">IF($H998="","",IFERROR(INDEX(Categories!$B$5:$B$19,MATCH($H998,Categories!$A$5:$A$19,0)),"UNMAPPED"))</f>
        <v/>
      </c>
      <c r="J998" s="9"/>
      <c r="K998" s="9"/>
      <c r="L998" s="9"/>
      <c r="M998" s="9"/>
      <c r="N998" s="9"/>
    </row>
    <row r="999" customFormat="false" ht="15" hidden="false" customHeight="false" outlineLevel="0" collapsed="false">
      <c r="A999" s="14"/>
      <c r="B999" s="9"/>
      <c r="C999" s="9"/>
      <c r="D999" s="15"/>
      <c r="E999" s="9"/>
      <c r="F999" s="9"/>
      <c r="G999" s="16" t="str">
        <f aca="false">IF($D999="","",$D999*IF($F999="",1,$F999))</f>
        <v/>
      </c>
      <c r="H999" s="9"/>
      <c r="I999" s="10" t="str">
        <f aca="false">IF($H999="","",IFERROR(INDEX(Categories!$B$5:$B$19,MATCH($H999,Categories!$A$5:$A$19,0)),"UNMAPPED"))</f>
        <v/>
      </c>
      <c r="J999" s="9"/>
      <c r="K999" s="9"/>
      <c r="L999" s="9"/>
      <c r="M999" s="9"/>
      <c r="N999" s="9"/>
    </row>
    <row r="1000" customFormat="false" ht="15" hidden="false" customHeight="false" outlineLevel="0" collapsed="false">
      <c r="A1000" s="14"/>
      <c r="B1000" s="9"/>
      <c r="C1000" s="9"/>
      <c r="D1000" s="15"/>
      <c r="E1000" s="9"/>
      <c r="F1000" s="9"/>
      <c r="G1000" s="16" t="str">
        <f aca="false">IF($D1000="","",$D1000*IF($F1000="",1,$F1000))</f>
        <v/>
      </c>
      <c r="H1000" s="9"/>
      <c r="I1000" s="10" t="str">
        <f aca="false">IF($H1000="","",IFERROR(INDEX(Categories!$B$5:$B$19,MATCH($H1000,Categories!$A$5:$A$19,0)),"UNMAPPED"))</f>
        <v/>
      </c>
      <c r="J1000" s="9"/>
      <c r="K1000" s="9"/>
      <c r="L1000" s="9"/>
      <c r="M1000" s="9"/>
      <c r="N1000" s="9"/>
    </row>
    <row r="1001" customFormat="false" ht="15" hidden="false" customHeight="false" outlineLevel="0" collapsed="false">
      <c r="A1001" s="14"/>
      <c r="B1001" s="9"/>
      <c r="C1001" s="9"/>
      <c r="D1001" s="15"/>
      <c r="E1001" s="9"/>
      <c r="F1001" s="9"/>
      <c r="G1001" s="16" t="str">
        <f aca="false">IF($D1001="","",$D1001*IF($F1001="",1,$F1001))</f>
        <v/>
      </c>
      <c r="H1001" s="9"/>
      <c r="I1001" s="10" t="str">
        <f aca="false">IF($H1001="","",IFERROR(INDEX(Categories!$B$5:$B$19,MATCH($H1001,Categories!$A$5:$A$19,0)),"UNMAPPED"))</f>
        <v/>
      </c>
      <c r="J1001" s="9"/>
      <c r="K1001" s="9"/>
      <c r="L1001" s="9"/>
      <c r="M1001" s="9"/>
      <c r="N1001" s="9"/>
    </row>
    <row r="1002" customFormat="false" ht="15" hidden="false" customHeight="false" outlineLevel="0" collapsed="false">
      <c r="A1002" s="14"/>
      <c r="B1002" s="9"/>
      <c r="C1002" s="9"/>
      <c r="D1002" s="15"/>
      <c r="E1002" s="9"/>
      <c r="F1002" s="9"/>
      <c r="G1002" s="16" t="str">
        <f aca="false">IF($D1002="","",$D1002*IF($F1002="",1,$F1002))</f>
        <v/>
      </c>
      <c r="H1002" s="9"/>
      <c r="I1002" s="10" t="str">
        <f aca="false">IF($H1002="","",IFERROR(INDEX(Categories!$B$5:$B$19,MATCH($H1002,Categories!$A$5:$A$19,0)),"UNMAPPED"))</f>
        <v/>
      </c>
      <c r="J1002" s="9"/>
      <c r="K1002" s="9"/>
      <c r="L1002" s="9"/>
      <c r="M1002" s="9"/>
      <c r="N1002" s="9"/>
    </row>
    <row r="1003" customFormat="false" ht="15" hidden="false" customHeight="false" outlineLevel="0" collapsed="false">
      <c r="A1003" s="14"/>
      <c r="B1003" s="9"/>
      <c r="C1003" s="9"/>
      <c r="D1003" s="15"/>
      <c r="E1003" s="9"/>
      <c r="F1003" s="9"/>
      <c r="G1003" s="16" t="str">
        <f aca="false">IF($D1003="","",$D1003*IF($F1003="",1,$F1003))</f>
        <v/>
      </c>
      <c r="H1003" s="9"/>
      <c r="I1003" s="10" t="str">
        <f aca="false">IF($H1003="","",IFERROR(INDEX(Categories!$B$5:$B$19,MATCH($H1003,Categories!$A$5:$A$19,0)),"UNMAPPED"))</f>
        <v/>
      </c>
      <c r="J1003" s="9"/>
      <c r="K1003" s="9"/>
      <c r="L1003" s="9"/>
      <c r="M1003" s="9"/>
      <c r="N1003" s="9"/>
    </row>
    <row r="1004" customFormat="false" ht="15" hidden="false" customHeight="false" outlineLevel="0" collapsed="false">
      <c r="A1004" s="14"/>
      <c r="B1004" s="9"/>
      <c r="C1004" s="9"/>
      <c r="D1004" s="15"/>
      <c r="E1004" s="9"/>
      <c r="F1004" s="9"/>
      <c r="G1004" s="16" t="str">
        <f aca="false">IF($D1004="","",$D1004*IF($F1004="",1,$F1004))</f>
        <v/>
      </c>
      <c r="H1004" s="9"/>
      <c r="I1004" s="10" t="str">
        <f aca="false">IF($H1004="","",IFERROR(INDEX(Categories!$B$5:$B$19,MATCH($H1004,Categories!$A$5:$A$19,0)),"UNMAPPED"))</f>
        <v/>
      </c>
      <c r="J1004" s="9"/>
      <c r="K1004" s="9"/>
      <c r="L1004" s="9"/>
      <c r="M1004" s="9"/>
      <c r="N1004" s="9"/>
    </row>
    <row r="1005" customFormat="false" ht="15" hidden="false" customHeight="false" outlineLevel="0" collapsed="false">
      <c r="A1005" s="14"/>
      <c r="B1005" s="9"/>
      <c r="C1005" s="9"/>
      <c r="D1005" s="15"/>
      <c r="E1005" s="9"/>
      <c r="F1005" s="9"/>
      <c r="G1005" s="16" t="str">
        <f aca="false">IF($D1005="","",$D1005*IF($F1005="",1,$F1005))</f>
        <v/>
      </c>
      <c r="H1005" s="9"/>
      <c r="I1005" s="10" t="str">
        <f aca="false">IF($H1005="","",IFERROR(INDEX(Categories!$B$5:$B$19,MATCH($H1005,Categories!$A$5:$A$19,0)),"UNMAPPED"))</f>
        <v/>
      </c>
      <c r="J1005" s="9"/>
      <c r="K1005" s="9"/>
      <c r="L1005" s="9"/>
      <c r="M1005" s="9"/>
      <c r="N1005" s="9"/>
    </row>
    <row r="1006" customFormat="false" ht="15" hidden="false" customHeight="false" outlineLevel="0" collapsed="false">
      <c r="A1006" s="14"/>
      <c r="B1006" s="9"/>
      <c r="C1006" s="9"/>
      <c r="D1006" s="15"/>
      <c r="E1006" s="9"/>
      <c r="F1006" s="9"/>
      <c r="G1006" s="16" t="str">
        <f aca="false">IF($D1006="","",$D1006*IF($F1006="",1,$F1006))</f>
        <v/>
      </c>
      <c r="H1006" s="9"/>
      <c r="I1006" s="10" t="str">
        <f aca="false">IF($H1006="","",IFERROR(INDEX(Categories!$B$5:$B$19,MATCH($H1006,Categories!$A$5:$A$19,0)),"UNMAPPED"))</f>
        <v/>
      </c>
      <c r="J1006" s="9"/>
      <c r="K1006" s="9"/>
      <c r="L1006" s="9"/>
      <c r="M1006" s="9"/>
      <c r="N1006" s="9"/>
    </row>
    <row r="1007" customFormat="false" ht="15" hidden="false" customHeight="false" outlineLevel="0" collapsed="false">
      <c r="A1007" s="14"/>
      <c r="B1007" s="9"/>
      <c r="C1007" s="9"/>
      <c r="D1007" s="15"/>
      <c r="E1007" s="9"/>
      <c r="F1007" s="9"/>
      <c r="G1007" s="16" t="str">
        <f aca="false">IF($D1007="","",$D1007*IF($F1007="",1,$F1007))</f>
        <v/>
      </c>
      <c r="H1007" s="9"/>
      <c r="I1007" s="10" t="str">
        <f aca="false">IF($H1007="","",IFERROR(INDEX(Categories!$B$5:$B$19,MATCH($H1007,Categories!$A$5:$A$19,0)),"UNMAPPED"))</f>
        <v/>
      </c>
      <c r="J1007" s="9"/>
      <c r="K1007" s="9"/>
      <c r="L1007" s="9"/>
      <c r="M1007" s="9"/>
      <c r="N1007" s="9"/>
    </row>
    <row r="1008" customFormat="false" ht="15" hidden="false" customHeight="false" outlineLevel="0" collapsed="false">
      <c r="A1008" s="14"/>
      <c r="B1008" s="9"/>
      <c r="C1008" s="9"/>
      <c r="D1008" s="15"/>
      <c r="E1008" s="9"/>
      <c r="F1008" s="9"/>
      <c r="G1008" s="16" t="str">
        <f aca="false">IF($D1008="","",$D1008*IF($F1008="",1,$F1008))</f>
        <v/>
      </c>
      <c r="H1008" s="9"/>
      <c r="I1008" s="10" t="str">
        <f aca="false">IF($H1008="","",IFERROR(INDEX(Categories!$B$5:$B$19,MATCH($H1008,Categories!$A$5:$A$19,0)),"UNMAPPED"))</f>
        <v/>
      </c>
      <c r="J1008" s="9"/>
      <c r="K1008" s="9"/>
      <c r="L1008" s="9"/>
      <c r="M1008" s="9"/>
      <c r="N1008" s="9"/>
    </row>
    <row r="1009" customFormat="false" ht="15" hidden="false" customHeight="false" outlineLevel="0" collapsed="false">
      <c r="A1009" s="14"/>
      <c r="B1009" s="9"/>
      <c r="C1009" s="9"/>
      <c r="D1009" s="15"/>
      <c r="E1009" s="9"/>
      <c r="F1009" s="9"/>
      <c r="G1009" s="16" t="str">
        <f aca="false">IF($D1009="","",$D1009*IF($F1009="",1,$F1009))</f>
        <v/>
      </c>
      <c r="H1009" s="9"/>
      <c r="I1009" s="10" t="str">
        <f aca="false">IF($H1009="","",IFERROR(INDEX(Categories!$B$5:$B$19,MATCH($H1009,Categories!$A$5:$A$19,0)),"UNMAPPED"))</f>
        <v/>
      </c>
      <c r="J1009" s="9"/>
      <c r="K1009" s="9"/>
      <c r="L1009" s="9"/>
      <c r="M1009" s="9"/>
      <c r="N1009" s="9"/>
    </row>
    <row r="1010" customFormat="false" ht="15" hidden="false" customHeight="false" outlineLevel="0" collapsed="false">
      <c r="A1010" s="14"/>
      <c r="B1010" s="9"/>
      <c r="C1010" s="9"/>
      <c r="D1010" s="15"/>
      <c r="E1010" s="9"/>
      <c r="F1010" s="9"/>
      <c r="G1010" s="16" t="str">
        <f aca="false">IF($D1010="","",$D1010*IF($F1010="",1,$F1010))</f>
        <v/>
      </c>
      <c r="H1010" s="9"/>
      <c r="I1010" s="10" t="str">
        <f aca="false">IF($H1010="","",IFERROR(INDEX(Categories!$B$5:$B$19,MATCH($H1010,Categories!$A$5:$A$19,0)),"UNMAPPED"))</f>
        <v/>
      </c>
      <c r="J1010" s="9"/>
      <c r="K1010" s="9"/>
      <c r="L1010" s="9"/>
      <c r="M1010" s="9"/>
      <c r="N1010" s="9"/>
    </row>
    <row r="1011" customFormat="false" ht="15" hidden="false" customHeight="false" outlineLevel="0" collapsed="false">
      <c r="A1011" s="14"/>
      <c r="B1011" s="9"/>
      <c r="C1011" s="9"/>
      <c r="D1011" s="15"/>
      <c r="E1011" s="9"/>
      <c r="F1011" s="9"/>
      <c r="G1011" s="16" t="str">
        <f aca="false">IF($D1011="","",$D1011*IF($F1011="",1,$F1011))</f>
        <v/>
      </c>
      <c r="H1011" s="9"/>
      <c r="I1011" s="10" t="str">
        <f aca="false">IF($H1011="","",IFERROR(INDEX(Categories!$B$5:$B$19,MATCH($H1011,Categories!$A$5:$A$19,0)),"UNMAPPED"))</f>
        <v/>
      </c>
      <c r="J1011" s="9"/>
      <c r="K1011" s="9"/>
      <c r="L1011" s="9"/>
      <c r="M1011" s="9"/>
      <c r="N1011" s="9"/>
    </row>
    <row r="1012" customFormat="false" ht="15" hidden="false" customHeight="false" outlineLevel="0" collapsed="false">
      <c r="A1012" s="14"/>
      <c r="B1012" s="9"/>
      <c r="C1012" s="9"/>
      <c r="D1012" s="15"/>
      <c r="E1012" s="9"/>
      <c r="F1012" s="9"/>
      <c r="G1012" s="16" t="str">
        <f aca="false">IF($D1012="","",$D1012*IF($F1012="",1,$F1012))</f>
        <v/>
      </c>
      <c r="H1012" s="9"/>
      <c r="I1012" s="10" t="str">
        <f aca="false">IF($H1012="","",IFERROR(INDEX(Categories!$B$5:$B$19,MATCH($H1012,Categories!$A$5:$A$19,0)),"UNMAPPED"))</f>
        <v/>
      </c>
      <c r="J1012" s="9"/>
      <c r="K1012" s="9"/>
      <c r="L1012" s="9"/>
      <c r="M1012" s="9"/>
      <c r="N1012" s="9"/>
    </row>
    <row r="1013" customFormat="false" ht="15" hidden="false" customHeight="false" outlineLevel="0" collapsed="false">
      <c r="A1013" s="14"/>
      <c r="B1013" s="9"/>
      <c r="C1013" s="9"/>
      <c r="D1013" s="15"/>
      <c r="E1013" s="9"/>
      <c r="F1013" s="9"/>
      <c r="G1013" s="16" t="str">
        <f aca="false">IF($D1013="","",$D1013*IF($F1013="",1,$F1013))</f>
        <v/>
      </c>
      <c r="H1013" s="9"/>
      <c r="I1013" s="10" t="str">
        <f aca="false">IF($H1013="","",IFERROR(INDEX(Categories!$B$5:$B$19,MATCH($H1013,Categories!$A$5:$A$19,0)),"UNMAPPED"))</f>
        <v/>
      </c>
      <c r="J1013" s="9"/>
      <c r="K1013" s="9"/>
      <c r="L1013" s="9"/>
      <c r="M1013" s="9"/>
      <c r="N1013" s="9"/>
    </row>
    <row r="1014" customFormat="false" ht="15" hidden="false" customHeight="false" outlineLevel="0" collapsed="false">
      <c r="A1014" s="14"/>
      <c r="B1014" s="9"/>
      <c r="C1014" s="9"/>
      <c r="D1014" s="15"/>
      <c r="E1014" s="9"/>
      <c r="F1014" s="9"/>
      <c r="G1014" s="16" t="str">
        <f aca="false">IF($D1014="","",$D1014*IF($F1014="",1,$F1014))</f>
        <v/>
      </c>
      <c r="H1014" s="9"/>
      <c r="I1014" s="10" t="str">
        <f aca="false">IF($H1014="","",IFERROR(INDEX(Categories!$B$5:$B$19,MATCH($H1014,Categories!$A$5:$A$19,0)),"UNMAPPED"))</f>
        <v/>
      </c>
      <c r="J1014" s="9"/>
      <c r="K1014" s="9"/>
      <c r="L1014" s="9"/>
      <c r="M1014" s="9"/>
      <c r="N1014" s="9"/>
    </row>
    <row r="1015" customFormat="false" ht="15" hidden="false" customHeight="false" outlineLevel="0" collapsed="false">
      <c r="A1015" s="14"/>
      <c r="B1015" s="9"/>
      <c r="C1015" s="9"/>
      <c r="D1015" s="15"/>
      <c r="E1015" s="9"/>
      <c r="F1015" s="9"/>
      <c r="G1015" s="16" t="str">
        <f aca="false">IF($D1015="","",$D1015*IF($F1015="",1,$F1015))</f>
        <v/>
      </c>
      <c r="H1015" s="9"/>
      <c r="I1015" s="10" t="str">
        <f aca="false">IF($H1015="","",IFERROR(INDEX(Categories!$B$5:$B$19,MATCH($H1015,Categories!$A$5:$A$19,0)),"UNMAPPED"))</f>
        <v/>
      </c>
      <c r="J1015" s="9"/>
      <c r="K1015" s="9"/>
      <c r="L1015" s="9"/>
      <c r="M1015" s="9"/>
      <c r="N1015" s="9"/>
    </row>
    <row r="1016" customFormat="false" ht="15" hidden="false" customHeight="false" outlineLevel="0" collapsed="false">
      <c r="A1016" s="14"/>
      <c r="B1016" s="9"/>
      <c r="C1016" s="9"/>
      <c r="D1016" s="15"/>
      <c r="E1016" s="9"/>
      <c r="F1016" s="9"/>
      <c r="G1016" s="16" t="str">
        <f aca="false">IF($D1016="","",$D1016*IF($F1016="",1,$F1016))</f>
        <v/>
      </c>
      <c r="H1016" s="9"/>
      <c r="I1016" s="10" t="str">
        <f aca="false">IF($H1016="","",IFERROR(INDEX(Categories!$B$5:$B$19,MATCH($H1016,Categories!$A$5:$A$19,0)),"UNMAPPED"))</f>
        <v/>
      </c>
      <c r="J1016" s="9"/>
      <c r="K1016" s="9"/>
      <c r="L1016" s="9"/>
      <c r="M1016" s="9"/>
      <c r="N1016" s="9"/>
    </row>
    <row r="1017" customFormat="false" ht="15" hidden="false" customHeight="false" outlineLevel="0" collapsed="false">
      <c r="A1017" s="14"/>
      <c r="B1017" s="9"/>
      <c r="C1017" s="9"/>
      <c r="D1017" s="15"/>
      <c r="E1017" s="9"/>
      <c r="F1017" s="9"/>
      <c r="G1017" s="16" t="str">
        <f aca="false">IF($D1017="","",$D1017*IF($F1017="",1,$F1017))</f>
        <v/>
      </c>
      <c r="H1017" s="9"/>
      <c r="I1017" s="10" t="str">
        <f aca="false">IF($H1017="","",IFERROR(INDEX(Categories!$B$5:$B$19,MATCH($H1017,Categories!$A$5:$A$19,0)),"UNMAPPED"))</f>
        <v/>
      </c>
      <c r="J1017" s="9"/>
      <c r="K1017" s="9"/>
      <c r="L1017" s="9"/>
      <c r="M1017" s="9"/>
      <c r="N1017" s="9"/>
    </row>
    <row r="1018" customFormat="false" ht="15" hidden="false" customHeight="false" outlineLevel="0" collapsed="false">
      <c r="A1018" s="14"/>
      <c r="B1018" s="9"/>
      <c r="C1018" s="9"/>
      <c r="D1018" s="15"/>
      <c r="E1018" s="9"/>
      <c r="F1018" s="9"/>
      <c r="G1018" s="16" t="str">
        <f aca="false">IF($D1018="","",$D1018*IF($F1018="",1,$F1018))</f>
        <v/>
      </c>
      <c r="H1018" s="9"/>
      <c r="I1018" s="10" t="str">
        <f aca="false">IF($H1018="","",IFERROR(INDEX(Categories!$B$5:$B$19,MATCH($H1018,Categories!$A$5:$A$19,0)),"UNMAPPED"))</f>
        <v/>
      </c>
      <c r="J1018" s="9"/>
      <c r="K1018" s="9"/>
      <c r="L1018" s="9"/>
      <c r="M1018" s="9"/>
      <c r="N1018" s="9"/>
    </row>
    <row r="1019" customFormat="false" ht="15" hidden="false" customHeight="false" outlineLevel="0" collapsed="false">
      <c r="A1019" s="14"/>
      <c r="B1019" s="9"/>
      <c r="C1019" s="9"/>
      <c r="D1019" s="15"/>
      <c r="E1019" s="9"/>
      <c r="F1019" s="9"/>
      <c r="G1019" s="16" t="str">
        <f aca="false">IF($D1019="","",$D1019*IF($F1019="",1,$F1019))</f>
        <v/>
      </c>
      <c r="H1019" s="9"/>
      <c r="I1019" s="10" t="str">
        <f aca="false">IF($H1019="","",IFERROR(INDEX(Categories!$B$5:$B$19,MATCH($H1019,Categories!$A$5:$A$19,0)),"UNMAPPED"))</f>
        <v/>
      </c>
      <c r="J1019" s="9"/>
      <c r="K1019" s="9"/>
      <c r="L1019" s="9"/>
      <c r="M1019" s="9"/>
      <c r="N1019" s="9"/>
    </row>
    <row r="1020" customFormat="false" ht="15" hidden="false" customHeight="false" outlineLevel="0" collapsed="false">
      <c r="A1020" s="14"/>
      <c r="B1020" s="9"/>
      <c r="C1020" s="9"/>
      <c r="D1020" s="15"/>
      <c r="E1020" s="9"/>
      <c r="F1020" s="9"/>
      <c r="G1020" s="16" t="str">
        <f aca="false">IF($D1020="","",$D1020*IF($F1020="",1,$F1020))</f>
        <v/>
      </c>
      <c r="H1020" s="9"/>
      <c r="I1020" s="10" t="str">
        <f aca="false">IF($H1020="","",IFERROR(INDEX(Categories!$B$5:$B$19,MATCH($H1020,Categories!$A$5:$A$19,0)),"UNMAPPED"))</f>
        <v/>
      </c>
      <c r="J1020" s="9"/>
      <c r="K1020" s="9"/>
      <c r="L1020" s="9"/>
      <c r="M1020" s="9"/>
      <c r="N1020" s="9"/>
    </row>
    <row r="1021" customFormat="false" ht="15" hidden="false" customHeight="false" outlineLevel="0" collapsed="false">
      <c r="A1021" s="14"/>
      <c r="B1021" s="9"/>
      <c r="C1021" s="9"/>
      <c r="D1021" s="15"/>
      <c r="E1021" s="9"/>
      <c r="F1021" s="9"/>
      <c r="G1021" s="16" t="str">
        <f aca="false">IF($D1021="","",$D1021*IF($F1021="",1,$F1021))</f>
        <v/>
      </c>
      <c r="H1021" s="9"/>
      <c r="I1021" s="10" t="str">
        <f aca="false">IF($H1021="","",IFERROR(INDEX(Categories!$B$5:$B$19,MATCH($H1021,Categories!$A$5:$A$19,0)),"UNMAPPED"))</f>
        <v/>
      </c>
      <c r="J1021" s="9"/>
      <c r="K1021" s="9"/>
      <c r="L1021" s="9"/>
      <c r="M1021" s="9"/>
      <c r="N1021" s="9"/>
    </row>
    <row r="1022" customFormat="false" ht="15" hidden="false" customHeight="false" outlineLevel="0" collapsed="false">
      <c r="A1022" s="14"/>
      <c r="B1022" s="9"/>
      <c r="C1022" s="9"/>
      <c r="D1022" s="15"/>
      <c r="E1022" s="9"/>
      <c r="F1022" s="9"/>
      <c r="G1022" s="16" t="str">
        <f aca="false">IF($D1022="","",$D1022*IF($F1022="",1,$F1022))</f>
        <v/>
      </c>
      <c r="H1022" s="9"/>
      <c r="I1022" s="10" t="str">
        <f aca="false">IF($H1022="","",IFERROR(INDEX(Categories!$B$5:$B$19,MATCH($H1022,Categories!$A$5:$A$19,0)),"UNMAPPED"))</f>
        <v/>
      </c>
      <c r="J1022" s="9"/>
      <c r="K1022" s="9"/>
      <c r="L1022" s="9"/>
      <c r="M1022" s="9"/>
      <c r="N1022" s="9"/>
    </row>
    <row r="1023" customFormat="false" ht="15" hidden="false" customHeight="false" outlineLevel="0" collapsed="false">
      <c r="A1023" s="14"/>
      <c r="B1023" s="9"/>
      <c r="C1023" s="9"/>
      <c r="D1023" s="15"/>
      <c r="E1023" s="9"/>
      <c r="F1023" s="9"/>
      <c r="G1023" s="16" t="str">
        <f aca="false">IF($D1023="","",$D1023*IF($F1023="",1,$F1023))</f>
        <v/>
      </c>
      <c r="H1023" s="9"/>
      <c r="I1023" s="10" t="str">
        <f aca="false">IF($H1023="","",IFERROR(INDEX(Categories!$B$5:$B$19,MATCH($H1023,Categories!$A$5:$A$19,0)),"UNMAPPED"))</f>
        <v/>
      </c>
      <c r="J1023" s="9"/>
      <c r="K1023" s="9"/>
      <c r="L1023" s="9"/>
      <c r="M1023" s="9"/>
      <c r="N1023" s="9"/>
    </row>
    <row r="1024" customFormat="false" ht="15" hidden="false" customHeight="false" outlineLevel="0" collapsed="false">
      <c r="A1024" s="14"/>
      <c r="B1024" s="9"/>
      <c r="C1024" s="9"/>
      <c r="D1024" s="15"/>
      <c r="E1024" s="9"/>
      <c r="F1024" s="9"/>
      <c r="G1024" s="16" t="str">
        <f aca="false">IF($D1024="","",$D1024*IF($F1024="",1,$F1024))</f>
        <v/>
      </c>
      <c r="H1024" s="9"/>
      <c r="I1024" s="10" t="str">
        <f aca="false">IF($H1024="","",IFERROR(INDEX(Categories!$B$5:$B$19,MATCH($H1024,Categories!$A$5:$A$19,0)),"UNMAPPED"))</f>
        <v/>
      </c>
      <c r="J1024" s="9"/>
      <c r="K1024" s="9"/>
      <c r="L1024" s="9"/>
      <c r="M1024" s="9"/>
      <c r="N1024" s="9"/>
    </row>
    <row r="1025" customFormat="false" ht="15" hidden="false" customHeight="false" outlineLevel="0" collapsed="false">
      <c r="A1025" s="14"/>
      <c r="B1025" s="9"/>
      <c r="C1025" s="9"/>
      <c r="D1025" s="15"/>
      <c r="E1025" s="9"/>
      <c r="F1025" s="9"/>
      <c r="G1025" s="16" t="str">
        <f aca="false">IF($D1025="","",$D1025*IF($F1025="",1,$F1025))</f>
        <v/>
      </c>
      <c r="H1025" s="9"/>
      <c r="I1025" s="10" t="str">
        <f aca="false">IF($H1025="","",IFERROR(INDEX(Categories!$B$5:$B$19,MATCH($H1025,Categories!$A$5:$A$19,0)),"UNMAPPED"))</f>
        <v/>
      </c>
      <c r="J1025" s="9"/>
      <c r="K1025" s="9"/>
      <c r="L1025" s="9"/>
      <c r="M1025" s="9"/>
      <c r="N1025" s="9"/>
    </row>
    <row r="1026" customFormat="false" ht="15" hidden="false" customHeight="false" outlineLevel="0" collapsed="false">
      <c r="A1026" s="14"/>
      <c r="B1026" s="9"/>
      <c r="C1026" s="9"/>
      <c r="D1026" s="15"/>
      <c r="E1026" s="9"/>
      <c r="F1026" s="9"/>
      <c r="G1026" s="16" t="str">
        <f aca="false">IF($D1026="","",$D1026*IF($F1026="",1,$F1026))</f>
        <v/>
      </c>
      <c r="H1026" s="9"/>
      <c r="I1026" s="10" t="str">
        <f aca="false">IF($H1026="","",IFERROR(INDEX(Categories!$B$5:$B$19,MATCH($H1026,Categories!$A$5:$A$19,0)),"UNMAPPED"))</f>
        <v/>
      </c>
      <c r="J1026" s="9"/>
      <c r="K1026" s="9"/>
      <c r="L1026" s="9"/>
      <c r="M1026" s="9"/>
      <c r="N1026" s="9"/>
    </row>
    <row r="1027" customFormat="false" ht="15" hidden="false" customHeight="false" outlineLevel="0" collapsed="false">
      <c r="A1027" s="14"/>
      <c r="B1027" s="9"/>
      <c r="C1027" s="9"/>
      <c r="D1027" s="15"/>
      <c r="E1027" s="9"/>
      <c r="F1027" s="9"/>
      <c r="G1027" s="16" t="str">
        <f aca="false">IF($D1027="","",$D1027*IF($F1027="",1,$F1027))</f>
        <v/>
      </c>
      <c r="H1027" s="9"/>
      <c r="I1027" s="10" t="str">
        <f aca="false">IF($H1027="","",IFERROR(INDEX(Categories!$B$5:$B$19,MATCH($H1027,Categories!$A$5:$A$19,0)),"UNMAPPED"))</f>
        <v/>
      </c>
      <c r="J1027" s="9"/>
      <c r="K1027" s="9"/>
      <c r="L1027" s="9"/>
      <c r="M1027" s="9"/>
      <c r="N1027" s="9"/>
    </row>
    <row r="1028" customFormat="false" ht="15" hidden="false" customHeight="false" outlineLevel="0" collapsed="false">
      <c r="A1028" s="14"/>
      <c r="B1028" s="9"/>
      <c r="C1028" s="9"/>
      <c r="D1028" s="15"/>
      <c r="E1028" s="9"/>
      <c r="F1028" s="9"/>
      <c r="G1028" s="16" t="str">
        <f aca="false">IF($D1028="","",$D1028*IF($F1028="",1,$F1028))</f>
        <v/>
      </c>
      <c r="H1028" s="9"/>
      <c r="I1028" s="10" t="str">
        <f aca="false">IF($H1028="","",IFERROR(INDEX(Categories!$B$5:$B$19,MATCH($H1028,Categories!$A$5:$A$19,0)),"UNMAPPED"))</f>
        <v/>
      </c>
      <c r="J1028" s="9"/>
      <c r="K1028" s="9"/>
      <c r="L1028" s="9"/>
      <c r="M1028" s="9"/>
      <c r="N1028" s="9"/>
    </row>
    <row r="1029" customFormat="false" ht="15" hidden="false" customHeight="false" outlineLevel="0" collapsed="false">
      <c r="A1029" s="14"/>
      <c r="B1029" s="9"/>
      <c r="C1029" s="9"/>
      <c r="D1029" s="15"/>
      <c r="E1029" s="9"/>
      <c r="F1029" s="9"/>
      <c r="G1029" s="16" t="str">
        <f aca="false">IF($D1029="","",$D1029*IF($F1029="",1,$F1029))</f>
        <v/>
      </c>
      <c r="H1029" s="9"/>
      <c r="I1029" s="10" t="str">
        <f aca="false">IF($H1029="","",IFERROR(INDEX(Categories!$B$5:$B$19,MATCH($H1029,Categories!$A$5:$A$19,0)),"UNMAPPED"))</f>
        <v/>
      </c>
      <c r="J1029" s="9"/>
      <c r="K1029" s="9"/>
      <c r="L1029" s="9"/>
      <c r="M1029" s="9"/>
      <c r="N1029" s="9"/>
    </row>
    <row r="1030" customFormat="false" ht="15" hidden="false" customHeight="false" outlineLevel="0" collapsed="false">
      <c r="A1030" s="14"/>
      <c r="B1030" s="9"/>
      <c r="C1030" s="9"/>
      <c r="D1030" s="15"/>
      <c r="E1030" s="9"/>
      <c r="F1030" s="9"/>
      <c r="G1030" s="16" t="str">
        <f aca="false">IF($D1030="","",$D1030*IF($F1030="",1,$F1030))</f>
        <v/>
      </c>
      <c r="H1030" s="9"/>
      <c r="I1030" s="10" t="str">
        <f aca="false">IF($H1030="","",IFERROR(INDEX(Categories!$B$5:$B$19,MATCH($H1030,Categories!$A$5:$A$19,0)),"UNMAPPED"))</f>
        <v/>
      </c>
      <c r="J1030" s="9"/>
      <c r="K1030" s="9"/>
      <c r="L1030" s="9"/>
      <c r="M1030" s="9"/>
      <c r="N1030" s="9"/>
    </row>
    <row r="1031" customFormat="false" ht="15" hidden="false" customHeight="false" outlineLevel="0" collapsed="false">
      <c r="A1031" s="14"/>
      <c r="B1031" s="9"/>
      <c r="C1031" s="9"/>
      <c r="D1031" s="15"/>
      <c r="E1031" s="9"/>
      <c r="F1031" s="9"/>
      <c r="G1031" s="16" t="str">
        <f aca="false">IF($D1031="","",$D1031*IF($F1031="",1,$F1031))</f>
        <v/>
      </c>
      <c r="H1031" s="9"/>
      <c r="I1031" s="10" t="str">
        <f aca="false">IF($H1031="","",IFERROR(INDEX(Categories!$B$5:$B$19,MATCH($H1031,Categories!$A$5:$A$19,0)),"UNMAPPED"))</f>
        <v/>
      </c>
      <c r="J1031" s="9"/>
      <c r="K1031" s="9"/>
      <c r="L1031" s="9"/>
      <c r="M1031" s="9"/>
      <c r="N1031" s="9"/>
    </row>
    <row r="1032" customFormat="false" ht="15" hidden="false" customHeight="false" outlineLevel="0" collapsed="false">
      <c r="A1032" s="14"/>
      <c r="B1032" s="9"/>
      <c r="C1032" s="9"/>
      <c r="D1032" s="15"/>
      <c r="E1032" s="9"/>
      <c r="F1032" s="9"/>
      <c r="G1032" s="16" t="str">
        <f aca="false">IF($D1032="","",$D1032*IF($F1032="",1,$F1032))</f>
        <v/>
      </c>
      <c r="H1032" s="9"/>
      <c r="I1032" s="10" t="str">
        <f aca="false">IF($H1032="","",IFERROR(INDEX(Categories!$B$5:$B$19,MATCH($H1032,Categories!$A$5:$A$19,0)),"UNMAPPED"))</f>
        <v/>
      </c>
      <c r="J1032" s="9"/>
      <c r="K1032" s="9"/>
      <c r="L1032" s="9"/>
      <c r="M1032" s="9"/>
      <c r="N1032" s="9"/>
    </row>
    <row r="1033" customFormat="false" ht="15" hidden="false" customHeight="false" outlineLevel="0" collapsed="false">
      <c r="A1033" s="14"/>
      <c r="B1033" s="9"/>
      <c r="C1033" s="9"/>
      <c r="D1033" s="15"/>
      <c r="E1033" s="9"/>
      <c r="F1033" s="9"/>
      <c r="G1033" s="16" t="str">
        <f aca="false">IF($D1033="","",$D1033*IF($F1033="",1,$F1033))</f>
        <v/>
      </c>
      <c r="H1033" s="9"/>
      <c r="I1033" s="10" t="str">
        <f aca="false">IF($H1033="","",IFERROR(INDEX(Categories!$B$5:$B$19,MATCH($H1033,Categories!$A$5:$A$19,0)),"UNMAPPED"))</f>
        <v/>
      </c>
      <c r="J1033" s="9"/>
      <c r="K1033" s="9"/>
      <c r="L1033" s="9"/>
      <c r="M1033" s="9"/>
      <c r="N1033" s="9"/>
    </row>
    <row r="1034" customFormat="false" ht="15" hidden="false" customHeight="false" outlineLevel="0" collapsed="false">
      <c r="A1034" s="14"/>
      <c r="B1034" s="9"/>
      <c r="C1034" s="9"/>
      <c r="D1034" s="15"/>
      <c r="E1034" s="9"/>
      <c r="F1034" s="9"/>
      <c r="G1034" s="16" t="str">
        <f aca="false">IF($D1034="","",$D1034*IF($F1034="",1,$F1034))</f>
        <v/>
      </c>
      <c r="H1034" s="9"/>
      <c r="I1034" s="10" t="str">
        <f aca="false">IF($H1034="","",IFERROR(INDEX(Categories!$B$5:$B$19,MATCH($H1034,Categories!$A$5:$A$19,0)),"UNMAPPED"))</f>
        <v/>
      </c>
      <c r="J1034" s="9"/>
      <c r="K1034" s="9"/>
      <c r="L1034" s="9"/>
      <c r="M1034" s="9"/>
      <c r="N1034" s="9"/>
    </row>
    <row r="1035" customFormat="false" ht="15" hidden="false" customHeight="false" outlineLevel="0" collapsed="false">
      <c r="A1035" s="14"/>
      <c r="B1035" s="9"/>
      <c r="C1035" s="9"/>
      <c r="D1035" s="15"/>
      <c r="E1035" s="9"/>
      <c r="F1035" s="9"/>
      <c r="G1035" s="16" t="str">
        <f aca="false">IF($D1035="","",$D1035*IF($F1035="",1,$F1035))</f>
        <v/>
      </c>
      <c r="H1035" s="9"/>
      <c r="I1035" s="10" t="str">
        <f aca="false">IF($H1035="","",IFERROR(INDEX(Categories!$B$5:$B$19,MATCH($H1035,Categories!$A$5:$A$19,0)),"UNMAPPED"))</f>
        <v/>
      </c>
      <c r="J1035" s="9"/>
      <c r="K1035" s="9"/>
      <c r="L1035" s="9"/>
      <c r="M1035" s="9"/>
      <c r="N1035" s="9"/>
    </row>
    <row r="1036" customFormat="false" ht="15" hidden="false" customHeight="false" outlineLevel="0" collapsed="false">
      <c r="A1036" s="14"/>
      <c r="B1036" s="9"/>
      <c r="C1036" s="9"/>
      <c r="D1036" s="15"/>
      <c r="E1036" s="9"/>
      <c r="F1036" s="9"/>
      <c r="G1036" s="16" t="str">
        <f aca="false">IF($D1036="","",$D1036*IF($F1036="",1,$F1036))</f>
        <v/>
      </c>
      <c r="H1036" s="9"/>
      <c r="I1036" s="10" t="str">
        <f aca="false">IF($H1036="","",IFERROR(INDEX(Categories!$B$5:$B$19,MATCH($H1036,Categories!$A$5:$A$19,0)),"UNMAPPED"))</f>
        <v/>
      </c>
      <c r="J1036" s="9"/>
      <c r="K1036" s="9"/>
      <c r="L1036" s="9"/>
      <c r="M1036" s="9"/>
      <c r="N1036" s="9"/>
    </row>
    <row r="1037" customFormat="false" ht="15" hidden="false" customHeight="false" outlineLevel="0" collapsed="false">
      <c r="A1037" s="14"/>
      <c r="B1037" s="9"/>
      <c r="C1037" s="9"/>
      <c r="D1037" s="15"/>
      <c r="E1037" s="9"/>
      <c r="F1037" s="9"/>
      <c r="G1037" s="16" t="str">
        <f aca="false">IF($D1037="","",$D1037*IF($F1037="",1,$F1037))</f>
        <v/>
      </c>
      <c r="H1037" s="9"/>
      <c r="I1037" s="10" t="str">
        <f aca="false">IF($H1037="","",IFERROR(INDEX(Categories!$B$5:$B$19,MATCH($H1037,Categories!$A$5:$A$19,0)),"UNMAPPED"))</f>
        <v/>
      </c>
      <c r="J1037" s="9"/>
      <c r="K1037" s="9"/>
      <c r="L1037" s="9"/>
      <c r="M1037" s="9"/>
      <c r="N1037" s="9"/>
    </row>
    <row r="1038" customFormat="false" ht="15" hidden="false" customHeight="false" outlineLevel="0" collapsed="false">
      <c r="A1038" s="14"/>
      <c r="B1038" s="9"/>
      <c r="C1038" s="9"/>
      <c r="D1038" s="15"/>
      <c r="E1038" s="9"/>
      <c r="F1038" s="9"/>
      <c r="G1038" s="16" t="str">
        <f aca="false">IF($D1038="","",$D1038*IF($F1038="",1,$F1038))</f>
        <v/>
      </c>
      <c r="H1038" s="9"/>
      <c r="I1038" s="10" t="str">
        <f aca="false">IF($H1038="","",IFERROR(INDEX(Categories!$B$5:$B$19,MATCH($H1038,Categories!$A$5:$A$19,0)),"UNMAPPED"))</f>
        <v/>
      </c>
      <c r="J1038" s="9"/>
      <c r="K1038" s="9"/>
      <c r="L1038" s="9"/>
      <c r="M1038" s="9"/>
      <c r="N1038" s="9"/>
    </row>
    <row r="1039" customFormat="false" ht="15" hidden="false" customHeight="false" outlineLevel="0" collapsed="false">
      <c r="A1039" s="14"/>
      <c r="B1039" s="9"/>
      <c r="C1039" s="9"/>
      <c r="D1039" s="15"/>
      <c r="E1039" s="9"/>
      <c r="F1039" s="9"/>
      <c r="G1039" s="16" t="str">
        <f aca="false">IF($D1039="","",$D1039*IF($F1039="",1,$F1039))</f>
        <v/>
      </c>
      <c r="H1039" s="9"/>
      <c r="I1039" s="10" t="str">
        <f aca="false">IF($H1039="","",IFERROR(INDEX(Categories!$B$5:$B$19,MATCH($H1039,Categories!$A$5:$A$19,0)),"UNMAPPED"))</f>
        <v/>
      </c>
      <c r="J1039" s="9"/>
      <c r="K1039" s="9"/>
      <c r="L1039" s="9"/>
      <c r="M1039" s="9"/>
      <c r="N1039" s="9"/>
    </row>
    <row r="1040" customFormat="false" ht="15" hidden="false" customHeight="false" outlineLevel="0" collapsed="false">
      <c r="A1040" s="14"/>
      <c r="B1040" s="9"/>
      <c r="C1040" s="9"/>
      <c r="D1040" s="15"/>
      <c r="E1040" s="9"/>
      <c r="F1040" s="9"/>
      <c r="G1040" s="16" t="str">
        <f aca="false">IF($D1040="","",$D1040*IF($F1040="",1,$F1040))</f>
        <v/>
      </c>
      <c r="H1040" s="9"/>
      <c r="I1040" s="10" t="str">
        <f aca="false">IF($H1040="","",IFERROR(INDEX(Categories!$B$5:$B$19,MATCH($H1040,Categories!$A$5:$A$19,0)),"UNMAPPED"))</f>
        <v/>
      </c>
      <c r="J1040" s="9"/>
      <c r="K1040" s="9"/>
      <c r="L1040" s="9"/>
      <c r="M1040" s="9"/>
      <c r="N1040" s="9"/>
    </row>
    <row r="1041" customFormat="false" ht="15" hidden="false" customHeight="false" outlineLevel="0" collapsed="false">
      <c r="A1041" s="14"/>
      <c r="B1041" s="9"/>
      <c r="C1041" s="9"/>
      <c r="D1041" s="15"/>
      <c r="E1041" s="9"/>
      <c r="F1041" s="9"/>
      <c r="G1041" s="16" t="str">
        <f aca="false">IF($D1041="","",$D1041*IF($F1041="",1,$F1041))</f>
        <v/>
      </c>
      <c r="H1041" s="9"/>
      <c r="I1041" s="10" t="str">
        <f aca="false">IF($H1041="","",IFERROR(INDEX(Categories!$B$5:$B$19,MATCH($H1041,Categories!$A$5:$A$19,0)),"UNMAPPED"))</f>
        <v/>
      </c>
      <c r="J1041" s="9"/>
      <c r="K1041" s="9"/>
      <c r="L1041" s="9"/>
      <c r="M1041" s="9"/>
      <c r="N1041" s="9"/>
    </row>
    <row r="1042" customFormat="false" ht="15" hidden="false" customHeight="false" outlineLevel="0" collapsed="false">
      <c r="A1042" s="14"/>
      <c r="B1042" s="9"/>
      <c r="C1042" s="9"/>
      <c r="D1042" s="15"/>
      <c r="E1042" s="9"/>
      <c r="F1042" s="9"/>
      <c r="G1042" s="16" t="str">
        <f aca="false">IF($D1042="","",$D1042*IF($F1042="",1,$F1042))</f>
        <v/>
      </c>
      <c r="H1042" s="9"/>
      <c r="I1042" s="10" t="str">
        <f aca="false">IF($H1042="","",IFERROR(INDEX(Categories!$B$5:$B$19,MATCH($H1042,Categories!$A$5:$A$19,0)),"UNMAPPED"))</f>
        <v/>
      </c>
      <c r="J1042" s="9"/>
      <c r="K1042" s="9"/>
      <c r="L1042" s="9"/>
      <c r="M1042" s="9"/>
      <c r="N1042" s="9"/>
    </row>
    <row r="1043" customFormat="false" ht="15" hidden="false" customHeight="false" outlineLevel="0" collapsed="false">
      <c r="A1043" s="14"/>
      <c r="B1043" s="9"/>
      <c r="C1043" s="9"/>
      <c r="D1043" s="15"/>
      <c r="E1043" s="9"/>
      <c r="F1043" s="9"/>
      <c r="G1043" s="16" t="str">
        <f aca="false">IF($D1043="","",$D1043*IF($F1043="",1,$F1043))</f>
        <v/>
      </c>
      <c r="H1043" s="9"/>
      <c r="I1043" s="10" t="str">
        <f aca="false">IF($H1043="","",IFERROR(INDEX(Categories!$B$5:$B$19,MATCH($H1043,Categories!$A$5:$A$19,0)),"UNMAPPED"))</f>
        <v/>
      </c>
      <c r="J1043" s="9"/>
      <c r="K1043" s="9"/>
      <c r="L1043" s="9"/>
      <c r="M1043" s="9"/>
      <c r="N1043" s="9"/>
    </row>
    <row r="1044" customFormat="false" ht="15" hidden="false" customHeight="false" outlineLevel="0" collapsed="false">
      <c r="A1044" s="14"/>
      <c r="B1044" s="9"/>
      <c r="C1044" s="9"/>
      <c r="D1044" s="15"/>
      <c r="E1044" s="9"/>
      <c r="F1044" s="9"/>
      <c r="G1044" s="16" t="str">
        <f aca="false">IF($D1044="","",$D1044*IF($F1044="",1,$F1044))</f>
        <v/>
      </c>
      <c r="H1044" s="9"/>
      <c r="I1044" s="10" t="str">
        <f aca="false">IF($H1044="","",IFERROR(INDEX(Categories!$B$5:$B$19,MATCH($H1044,Categories!$A$5:$A$19,0)),"UNMAPPED"))</f>
        <v/>
      </c>
      <c r="J1044" s="9"/>
      <c r="K1044" s="9"/>
      <c r="L1044" s="9"/>
      <c r="M1044" s="9"/>
      <c r="N1044" s="9"/>
    </row>
    <row r="1045" customFormat="false" ht="15" hidden="false" customHeight="false" outlineLevel="0" collapsed="false">
      <c r="A1045" s="14"/>
      <c r="B1045" s="9"/>
      <c r="C1045" s="9"/>
      <c r="D1045" s="15"/>
      <c r="E1045" s="9"/>
      <c r="F1045" s="9"/>
      <c r="G1045" s="16" t="str">
        <f aca="false">IF($D1045="","",$D1045*IF($F1045="",1,$F1045))</f>
        <v/>
      </c>
      <c r="H1045" s="9"/>
      <c r="I1045" s="10" t="str">
        <f aca="false">IF($H1045="","",IFERROR(INDEX(Categories!$B$5:$B$19,MATCH($H1045,Categories!$A$5:$A$19,0)),"UNMAPPED"))</f>
        <v/>
      </c>
      <c r="J1045" s="9"/>
      <c r="K1045" s="9"/>
      <c r="L1045" s="9"/>
      <c r="M1045" s="9"/>
      <c r="N1045" s="9"/>
    </row>
    <row r="1046" customFormat="false" ht="15" hidden="false" customHeight="false" outlineLevel="0" collapsed="false">
      <c r="A1046" s="14"/>
      <c r="B1046" s="9"/>
      <c r="C1046" s="9"/>
      <c r="D1046" s="15"/>
      <c r="E1046" s="9"/>
      <c r="F1046" s="9"/>
      <c r="G1046" s="16" t="str">
        <f aca="false">IF($D1046="","",$D1046*IF($F1046="",1,$F1046))</f>
        <v/>
      </c>
      <c r="H1046" s="9"/>
      <c r="I1046" s="10" t="str">
        <f aca="false">IF($H1046="","",IFERROR(INDEX(Categories!$B$5:$B$19,MATCH($H1046,Categories!$A$5:$A$19,0)),"UNMAPPED"))</f>
        <v/>
      </c>
      <c r="J1046" s="9"/>
      <c r="K1046" s="9"/>
      <c r="L1046" s="9"/>
      <c r="M1046" s="9"/>
      <c r="N1046" s="9"/>
    </row>
    <row r="1047" customFormat="false" ht="15" hidden="false" customHeight="false" outlineLevel="0" collapsed="false">
      <c r="A1047" s="14"/>
      <c r="B1047" s="9"/>
      <c r="C1047" s="9"/>
      <c r="D1047" s="15"/>
      <c r="E1047" s="9"/>
      <c r="F1047" s="9"/>
      <c r="G1047" s="16" t="str">
        <f aca="false">IF($D1047="","",$D1047*IF($F1047="",1,$F1047))</f>
        <v/>
      </c>
      <c r="H1047" s="9"/>
      <c r="I1047" s="10" t="str">
        <f aca="false">IF($H1047="","",IFERROR(INDEX(Categories!$B$5:$B$19,MATCH($H1047,Categories!$A$5:$A$19,0)),"UNMAPPED"))</f>
        <v/>
      </c>
      <c r="J1047" s="9"/>
      <c r="K1047" s="9"/>
      <c r="L1047" s="9"/>
      <c r="M1047" s="9"/>
      <c r="N1047" s="9"/>
    </row>
    <row r="1048" customFormat="false" ht="15" hidden="false" customHeight="false" outlineLevel="0" collapsed="false">
      <c r="A1048" s="14"/>
      <c r="B1048" s="9"/>
      <c r="C1048" s="9"/>
      <c r="D1048" s="15"/>
      <c r="E1048" s="9"/>
      <c r="F1048" s="9"/>
      <c r="G1048" s="16" t="str">
        <f aca="false">IF($D1048="","",$D1048*IF($F1048="",1,$F1048))</f>
        <v/>
      </c>
      <c r="H1048" s="9"/>
      <c r="I1048" s="10" t="str">
        <f aca="false">IF($H1048="","",IFERROR(INDEX(Categories!$B$5:$B$19,MATCH($H1048,Categories!$A$5:$A$19,0)),"UNMAPPED"))</f>
        <v/>
      </c>
      <c r="J1048" s="9"/>
      <c r="K1048" s="9"/>
      <c r="L1048" s="9"/>
      <c r="M1048" s="9"/>
      <c r="N1048" s="9"/>
    </row>
    <row r="1049" customFormat="false" ht="15" hidden="false" customHeight="false" outlineLevel="0" collapsed="false">
      <c r="A1049" s="14"/>
      <c r="B1049" s="9"/>
      <c r="C1049" s="9"/>
      <c r="D1049" s="15"/>
      <c r="E1049" s="9"/>
      <c r="F1049" s="9"/>
      <c r="G1049" s="16" t="str">
        <f aca="false">IF($D1049="","",$D1049*IF($F1049="",1,$F1049))</f>
        <v/>
      </c>
      <c r="H1049" s="9"/>
      <c r="I1049" s="10" t="str">
        <f aca="false">IF($H1049="","",IFERROR(INDEX(Categories!$B$5:$B$19,MATCH($H1049,Categories!$A$5:$A$19,0)),"UNMAPPED"))</f>
        <v/>
      </c>
      <c r="J1049" s="9"/>
      <c r="K1049" s="9"/>
      <c r="L1049" s="9"/>
      <c r="M1049" s="9"/>
      <c r="N1049" s="9"/>
    </row>
    <row r="1050" customFormat="false" ht="15" hidden="false" customHeight="false" outlineLevel="0" collapsed="false">
      <c r="A1050" s="14"/>
      <c r="B1050" s="9"/>
      <c r="C1050" s="9"/>
      <c r="D1050" s="15"/>
      <c r="E1050" s="9"/>
      <c r="F1050" s="9"/>
      <c r="G1050" s="16" t="str">
        <f aca="false">IF($D1050="","",$D1050*IF($F1050="",1,$F1050))</f>
        <v/>
      </c>
      <c r="H1050" s="9"/>
      <c r="I1050" s="10" t="str">
        <f aca="false">IF($H1050="","",IFERROR(INDEX(Categories!$B$5:$B$19,MATCH($H1050,Categories!$A$5:$A$19,0)),"UNMAPPED"))</f>
        <v/>
      </c>
      <c r="J1050" s="9"/>
      <c r="K1050" s="9"/>
      <c r="L1050" s="9"/>
      <c r="M1050" s="9"/>
      <c r="N1050" s="9"/>
    </row>
    <row r="1051" customFormat="false" ht="15" hidden="false" customHeight="false" outlineLevel="0" collapsed="false">
      <c r="A1051" s="14"/>
      <c r="B1051" s="9"/>
      <c r="C1051" s="9"/>
      <c r="D1051" s="15"/>
      <c r="E1051" s="9"/>
      <c r="F1051" s="9"/>
      <c r="G1051" s="16" t="str">
        <f aca="false">IF($D1051="","",$D1051*IF($F1051="",1,$F1051))</f>
        <v/>
      </c>
      <c r="H1051" s="9"/>
      <c r="I1051" s="10" t="str">
        <f aca="false">IF($H1051="","",IFERROR(INDEX(Categories!$B$5:$B$19,MATCH($H1051,Categories!$A$5:$A$19,0)),"UNMAPPED"))</f>
        <v/>
      </c>
      <c r="J1051" s="9"/>
      <c r="K1051" s="9"/>
      <c r="L1051" s="9"/>
      <c r="M1051" s="9"/>
      <c r="N1051" s="9"/>
    </row>
    <row r="1052" customFormat="false" ht="15" hidden="false" customHeight="false" outlineLevel="0" collapsed="false">
      <c r="A1052" s="14"/>
      <c r="B1052" s="9"/>
      <c r="C1052" s="9"/>
      <c r="D1052" s="15"/>
      <c r="E1052" s="9"/>
      <c r="F1052" s="9"/>
      <c r="G1052" s="16" t="str">
        <f aca="false">IF($D1052="","",$D1052*IF($F1052="",1,$F1052))</f>
        <v/>
      </c>
      <c r="H1052" s="9"/>
      <c r="I1052" s="10" t="str">
        <f aca="false">IF($H1052="","",IFERROR(INDEX(Categories!$B$5:$B$19,MATCH($H1052,Categories!$A$5:$A$19,0)),"UNMAPPED"))</f>
        <v/>
      </c>
      <c r="J1052" s="9"/>
      <c r="K1052" s="9"/>
      <c r="L1052" s="9"/>
      <c r="M1052" s="9"/>
      <c r="N1052" s="9"/>
    </row>
    <row r="1053" customFormat="false" ht="15" hidden="false" customHeight="false" outlineLevel="0" collapsed="false">
      <c r="A1053" s="14"/>
      <c r="B1053" s="9"/>
      <c r="C1053" s="9"/>
      <c r="D1053" s="15"/>
      <c r="E1053" s="9"/>
      <c r="F1053" s="9"/>
      <c r="G1053" s="16" t="str">
        <f aca="false">IF($D1053="","",$D1053*IF($F1053="",1,$F1053))</f>
        <v/>
      </c>
      <c r="H1053" s="9"/>
      <c r="I1053" s="10" t="str">
        <f aca="false">IF($H1053="","",IFERROR(INDEX(Categories!$B$5:$B$19,MATCH($H1053,Categories!$A$5:$A$19,0)),"UNMAPPED"))</f>
        <v/>
      </c>
      <c r="J1053" s="9"/>
      <c r="K1053" s="9"/>
      <c r="L1053" s="9"/>
      <c r="M1053" s="9"/>
      <c r="N1053" s="9"/>
    </row>
    <row r="1054" customFormat="false" ht="15" hidden="false" customHeight="false" outlineLevel="0" collapsed="false">
      <c r="A1054" s="14"/>
      <c r="B1054" s="9"/>
      <c r="C1054" s="9"/>
      <c r="D1054" s="15"/>
      <c r="E1054" s="9"/>
      <c r="F1054" s="9"/>
      <c r="G1054" s="16" t="str">
        <f aca="false">IF($D1054="","",$D1054*IF($F1054="",1,$F1054))</f>
        <v/>
      </c>
      <c r="H1054" s="9"/>
      <c r="I1054" s="10" t="str">
        <f aca="false">IF($H1054="","",IFERROR(INDEX(Categories!$B$5:$B$19,MATCH($H1054,Categories!$A$5:$A$19,0)),"UNMAPPED"))</f>
        <v/>
      </c>
      <c r="J1054" s="9"/>
      <c r="K1054" s="9"/>
      <c r="L1054" s="9"/>
      <c r="M1054" s="9"/>
      <c r="N1054" s="9"/>
    </row>
    <row r="1055" customFormat="false" ht="15" hidden="false" customHeight="false" outlineLevel="0" collapsed="false">
      <c r="A1055" s="14"/>
      <c r="B1055" s="9"/>
      <c r="C1055" s="9"/>
      <c r="D1055" s="15"/>
      <c r="E1055" s="9"/>
      <c r="F1055" s="9"/>
      <c r="G1055" s="16" t="str">
        <f aca="false">IF($D1055="","",$D1055*IF($F1055="",1,$F1055))</f>
        <v/>
      </c>
      <c r="H1055" s="9"/>
      <c r="I1055" s="10" t="str">
        <f aca="false">IF($H1055="","",IFERROR(INDEX(Categories!$B$5:$B$19,MATCH($H1055,Categories!$A$5:$A$19,0)),"UNMAPPED"))</f>
        <v/>
      </c>
      <c r="J1055" s="9"/>
      <c r="K1055" s="9"/>
      <c r="L1055" s="9"/>
      <c r="M1055" s="9"/>
      <c r="N1055" s="9"/>
    </row>
    <row r="1056" customFormat="false" ht="15" hidden="false" customHeight="false" outlineLevel="0" collapsed="false">
      <c r="A1056" s="14"/>
      <c r="B1056" s="9"/>
      <c r="C1056" s="9"/>
      <c r="D1056" s="15"/>
      <c r="E1056" s="9"/>
      <c r="F1056" s="9"/>
      <c r="G1056" s="16" t="str">
        <f aca="false">IF($D1056="","",$D1056*IF($F1056="",1,$F1056))</f>
        <v/>
      </c>
      <c r="H1056" s="9"/>
      <c r="I1056" s="10" t="str">
        <f aca="false">IF($H1056="","",IFERROR(INDEX(Categories!$B$5:$B$19,MATCH($H1056,Categories!$A$5:$A$19,0)),"UNMAPPED"))</f>
        <v/>
      </c>
      <c r="J1056" s="9"/>
      <c r="K1056" s="9"/>
      <c r="L1056" s="9"/>
      <c r="M1056" s="9"/>
      <c r="N1056" s="9"/>
    </row>
    <row r="1057" customFormat="false" ht="15" hidden="false" customHeight="false" outlineLevel="0" collapsed="false">
      <c r="A1057" s="14"/>
      <c r="B1057" s="9"/>
      <c r="C1057" s="9"/>
      <c r="D1057" s="15"/>
      <c r="E1057" s="9"/>
      <c r="F1057" s="9"/>
      <c r="G1057" s="16" t="str">
        <f aca="false">IF($D1057="","",$D1057*IF($F1057="",1,$F1057))</f>
        <v/>
      </c>
      <c r="H1057" s="9"/>
      <c r="I1057" s="10" t="str">
        <f aca="false">IF($H1057="","",IFERROR(INDEX(Categories!$B$5:$B$19,MATCH($H1057,Categories!$A$5:$A$19,0)),"UNMAPPED"))</f>
        <v/>
      </c>
      <c r="J1057" s="9"/>
      <c r="K1057" s="9"/>
      <c r="L1057" s="9"/>
      <c r="M1057" s="9"/>
      <c r="N1057" s="9"/>
    </row>
    <row r="1058" customFormat="false" ht="15" hidden="false" customHeight="false" outlineLevel="0" collapsed="false">
      <c r="A1058" s="14"/>
      <c r="B1058" s="9"/>
      <c r="C1058" s="9"/>
      <c r="D1058" s="15"/>
      <c r="E1058" s="9"/>
      <c r="F1058" s="9"/>
      <c r="G1058" s="16" t="str">
        <f aca="false">IF($D1058="","",$D1058*IF($F1058="",1,$F1058))</f>
        <v/>
      </c>
      <c r="H1058" s="9"/>
      <c r="I1058" s="10" t="str">
        <f aca="false">IF($H1058="","",IFERROR(INDEX(Categories!$B$5:$B$19,MATCH($H1058,Categories!$A$5:$A$19,0)),"UNMAPPED"))</f>
        <v/>
      </c>
      <c r="J1058" s="9"/>
      <c r="K1058" s="9"/>
      <c r="L1058" s="9"/>
      <c r="M1058" s="9"/>
      <c r="N1058" s="9"/>
    </row>
    <row r="1059" customFormat="false" ht="15" hidden="false" customHeight="false" outlineLevel="0" collapsed="false">
      <c r="A1059" s="14"/>
      <c r="B1059" s="9"/>
      <c r="C1059" s="9"/>
      <c r="D1059" s="15"/>
      <c r="E1059" s="9"/>
      <c r="F1059" s="9"/>
      <c r="G1059" s="16" t="str">
        <f aca="false">IF($D1059="","",$D1059*IF($F1059="",1,$F1059))</f>
        <v/>
      </c>
      <c r="H1059" s="9"/>
      <c r="I1059" s="10" t="str">
        <f aca="false">IF($H1059="","",IFERROR(INDEX(Categories!$B$5:$B$19,MATCH($H1059,Categories!$A$5:$A$19,0)),"UNMAPPED"))</f>
        <v/>
      </c>
      <c r="J1059" s="9"/>
      <c r="K1059" s="9"/>
      <c r="L1059" s="9"/>
      <c r="M1059" s="9"/>
      <c r="N1059" s="9"/>
    </row>
    <row r="1060" customFormat="false" ht="15" hidden="false" customHeight="false" outlineLevel="0" collapsed="false">
      <c r="A1060" s="14"/>
      <c r="B1060" s="9"/>
      <c r="C1060" s="9"/>
      <c r="D1060" s="15"/>
      <c r="E1060" s="9"/>
      <c r="F1060" s="9"/>
      <c r="G1060" s="16" t="str">
        <f aca="false">IF($D1060="","",$D1060*IF($F1060="",1,$F1060))</f>
        <v/>
      </c>
      <c r="H1060" s="9"/>
      <c r="I1060" s="10" t="str">
        <f aca="false">IF($H1060="","",IFERROR(INDEX(Categories!$B$5:$B$19,MATCH($H1060,Categories!$A$5:$A$19,0)),"UNMAPPED"))</f>
        <v/>
      </c>
      <c r="J1060" s="9"/>
      <c r="K1060" s="9"/>
      <c r="L1060" s="9"/>
      <c r="M1060" s="9"/>
      <c r="N1060" s="9"/>
    </row>
    <row r="1061" customFormat="false" ht="15" hidden="false" customHeight="false" outlineLevel="0" collapsed="false">
      <c r="A1061" s="14"/>
      <c r="B1061" s="9"/>
      <c r="C1061" s="9"/>
      <c r="D1061" s="15"/>
      <c r="E1061" s="9"/>
      <c r="F1061" s="9"/>
      <c r="G1061" s="16" t="str">
        <f aca="false">IF($D1061="","",$D1061*IF($F1061="",1,$F1061))</f>
        <v/>
      </c>
      <c r="H1061" s="9"/>
      <c r="I1061" s="10" t="str">
        <f aca="false">IF($H1061="","",IFERROR(INDEX(Categories!$B$5:$B$19,MATCH($H1061,Categories!$A$5:$A$19,0)),"UNMAPPED"))</f>
        <v/>
      </c>
      <c r="J1061" s="9"/>
      <c r="K1061" s="9"/>
      <c r="L1061" s="9"/>
      <c r="M1061" s="9"/>
      <c r="N1061" s="9"/>
    </row>
    <row r="1062" customFormat="false" ht="15" hidden="false" customHeight="false" outlineLevel="0" collapsed="false">
      <c r="A1062" s="14"/>
      <c r="B1062" s="9"/>
      <c r="C1062" s="9"/>
      <c r="D1062" s="15"/>
      <c r="E1062" s="9"/>
      <c r="F1062" s="9"/>
      <c r="G1062" s="16" t="str">
        <f aca="false">IF($D1062="","",$D1062*IF($F1062="",1,$F1062))</f>
        <v/>
      </c>
      <c r="H1062" s="9"/>
      <c r="I1062" s="10" t="str">
        <f aca="false">IF($H1062="","",IFERROR(INDEX(Categories!$B$5:$B$19,MATCH($H1062,Categories!$A$5:$A$19,0)),"UNMAPPED"))</f>
        <v/>
      </c>
      <c r="J1062" s="9"/>
      <c r="K1062" s="9"/>
      <c r="L1062" s="9"/>
      <c r="M1062" s="9"/>
      <c r="N1062" s="9"/>
    </row>
    <row r="1063" customFormat="false" ht="15" hidden="false" customHeight="false" outlineLevel="0" collapsed="false">
      <c r="A1063" s="14"/>
      <c r="B1063" s="9"/>
      <c r="C1063" s="9"/>
      <c r="D1063" s="15"/>
      <c r="E1063" s="9"/>
      <c r="F1063" s="9"/>
      <c r="G1063" s="16" t="str">
        <f aca="false">IF($D1063="","",$D1063*IF($F1063="",1,$F1063))</f>
        <v/>
      </c>
      <c r="H1063" s="9"/>
      <c r="I1063" s="10" t="str">
        <f aca="false">IF($H1063="","",IFERROR(INDEX(Categories!$B$5:$B$19,MATCH($H1063,Categories!$A$5:$A$19,0)),"UNMAPPED"))</f>
        <v/>
      </c>
      <c r="J1063" s="9"/>
      <c r="K1063" s="9"/>
      <c r="L1063" s="9"/>
      <c r="M1063" s="9"/>
      <c r="N1063" s="9"/>
    </row>
    <row r="1064" customFormat="false" ht="15" hidden="false" customHeight="false" outlineLevel="0" collapsed="false">
      <c r="A1064" s="14"/>
      <c r="B1064" s="9"/>
      <c r="C1064" s="9"/>
      <c r="D1064" s="15"/>
      <c r="E1064" s="9"/>
      <c r="F1064" s="9"/>
      <c r="G1064" s="16" t="str">
        <f aca="false">IF($D1064="","",$D1064*IF($F1064="",1,$F1064))</f>
        <v/>
      </c>
      <c r="H1064" s="9"/>
      <c r="I1064" s="10" t="str">
        <f aca="false">IF($H1064="","",IFERROR(INDEX(Categories!$B$5:$B$19,MATCH($H1064,Categories!$A$5:$A$19,0)),"UNMAPPED"))</f>
        <v/>
      </c>
      <c r="J1064" s="9"/>
      <c r="K1064" s="9"/>
      <c r="L1064" s="9"/>
      <c r="M1064" s="9"/>
      <c r="N1064" s="9"/>
    </row>
    <row r="1065" customFormat="false" ht="15" hidden="false" customHeight="false" outlineLevel="0" collapsed="false">
      <c r="A1065" s="14"/>
      <c r="B1065" s="9"/>
      <c r="C1065" s="9"/>
      <c r="D1065" s="15"/>
      <c r="E1065" s="9"/>
      <c r="F1065" s="9"/>
      <c r="G1065" s="16" t="str">
        <f aca="false">IF($D1065="","",$D1065*IF($F1065="",1,$F1065))</f>
        <v/>
      </c>
      <c r="H1065" s="9"/>
      <c r="I1065" s="10" t="str">
        <f aca="false">IF($H1065="","",IFERROR(INDEX(Categories!$B$5:$B$19,MATCH($H1065,Categories!$A$5:$A$19,0)),"UNMAPPED"))</f>
        <v/>
      </c>
      <c r="J1065" s="9"/>
      <c r="K1065" s="9"/>
      <c r="L1065" s="9"/>
      <c r="M1065" s="9"/>
      <c r="N1065" s="9"/>
    </row>
    <row r="1066" customFormat="false" ht="15" hidden="false" customHeight="false" outlineLevel="0" collapsed="false">
      <c r="A1066" s="14"/>
      <c r="B1066" s="9"/>
      <c r="C1066" s="9"/>
      <c r="D1066" s="15"/>
      <c r="E1066" s="9"/>
      <c r="F1066" s="9"/>
      <c r="G1066" s="16" t="str">
        <f aca="false">IF($D1066="","",$D1066*IF($F1066="",1,$F1066))</f>
        <v/>
      </c>
      <c r="H1066" s="9"/>
      <c r="I1066" s="10" t="str">
        <f aca="false">IF($H1066="","",IFERROR(INDEX(Categories!$B$5:$B$19,MATCH($H1066,Categories!$A$5:$A$19,0)),"UNMAPPED"))</f>
        <v/>
      </c>
      <c r="J1066" s="9"/>
      <c r="K1066" s="9"/>
      <c r="L1066" s="9"/>
      <c r="M1066" s="9"/>
      <c r="N1066" s="9"/>
    </row>
    <row r="1067" customFormat="false" ht="15" hidden="false" customHeight="false" outlineLevel="0" collapsed="false">
      <c r="A1067" s="14"/>
      <c r="B1067" s="9"/>
      <c r="C1067" s="9"/>
      <c r="D1067" s="15"/>
      <c r="E1067" s="9"/>
      <c r="F1067" s="9"/>
      <c r="G1067" s="16" t="str">
        <f aca="false">IF($D1067="","",$D1067*IF($F1067="",1,$F1067))</f>
        <v/>
      </c>
      <c r="H1067" s="9"/>
      <c r="I1067" s="10" t="str">
        <f aca="false">IF($H1067="","",IFERROR(INDEX(Categories!$B$5:$B$19,MATCH($H1067,Categories!$A$5:$A$19,0)),"UNMAPPED"))</f>
        <v/>
      </c>
      <c r="J1067" s="9"/>
      <c r="K1067" s="9"/>
      <c r="L1067" s="9"/>
      <c r="M1067" s="9"/>
      <c r="N1067" s="9"/>
    </row>
    <row r="1068" customFormat="false" ht="15" hidden="false" customHeight="false" outlineLevel="0" collapsed="false">
      <c r="A1068" s="14"/>
      <c r="B1068" s="9"/>
      <c r="C1068" s="9"/>
      <c r="D1068" s="15"/>
      <c r="E1068" s="9"/>
      <c r="F1068" s="9"/>
      <c r="G1068" s="16" t="str">
        <f aca="false">IF($D1068="","",$D1068*IF($F1068="",1,$F1068))</f>
        <v/>
      </c>
      <c r="H1068" s="9"/>
      <c r="I1068" s="10" t="str">
        <f aca="false">IF($H1068="","",IFERROR(INDEX(Categories!$B$5:$B$19,MATCH($H1068,Categories!$A$5:$A$19,0)),"UNMAPPED"))</f>
        <v/>
      </c>
      <c r="J1068" s="9"/>
      <c r="K1068" s="9"/>
      <c r="L1068" s="9"/>
      <c r="M1068" s="9"/>
      <c r="N1068" s="9"/>
    </row>
    <row r="1069" customFormat="false" ht="15" hidden="false" customHeight="false" outlineLevel="0" collapsed="false">
      <c r="A1069" s="14"/>
      <c r="B1069" s="9"/>
      <c r="C1069" s="9"/>
      <c r="D1069" s="15"/>
      <c r="E1069" s="9"/>
      <c r="F1069" s="9"/>
      <c r="G1069" s="16" t="str">
        <f aca="false">IF($D1069="","",$D1069*IF($F1069="",1,$F1069))</f>
        <v/>
      </c>
      <c r="H1069" s="9"/>
      <c r="I1069" s="10" t="str">
        <f aca="false">IF($H1069="","",IFERROR(INDEX(Categories!$B$5:$B$19,MATCH($H1069,Categories!$A$5:$A$19,0)),"UNMAPPED"))</f>
        <v/>
      </c>
      <c r="J1069" s="9"/>
      <c r="K1069" s="9"/>
      <c r="L1069" s="9"/>
      <c r="M1069" s="9"/>
      <c r="N1069" s="9"/>
    </row>
    <row r="1070" customFormat="false" ht="15" hidden="false" customHeight="false" outlineLevel="0" collapsed="false">
      <c r="A1070" s="14"/>
      <c r="B1070" s="9"/>
      <c r="C1070" s="9"/>
      <c r="D1070" s="15"/>
      <c r="E1070" s="9"/>
      <c r="F1070" s="9"/>
      <c r="G1070" s="16" t="str">
        <f aca="false">IF($D1070="","",$D1070*IF($F1070="",1,$F1070))</f>
        <v/>
      </c>
      <c r="H1070" s="9"/>
      <c r="I1070" s="10" t="str">
        <f aca="false">IF($H1070="","",IFERROR(INDEX(Categories!$B$5:$B$19,MATCH($H1070,Categories!$A$5:$A$19,0)),"UNMAPPED"))</f>
        <v/>
      </c>
      <c r="J1070" s="9"/>
      <c r="K1070" s="9"/>
      <c r="L1070" s="9"/>
      <c r="M1070" s="9"/>
      <c r="N1070" s="9"/>
    </row>
    <row r="1071" customFormat="false" ht="15" hidden="false" customHeight="false" outlineLevel="0" collapsed="false">
      <c r="A1071" s="14"/>
      <c r="B1071" s="9"/>
      <c r="C1071" s="9"/>
      <c r="D1071" s="15"/>
      <c r="E1071" s="9"/>
      <c r="F1071" s="9"/>
      <c r="G1071" s="16" t="str">
        <f aca="false">IF($D1071="","",$D1071*IF($F1071="",1,$F1071))</f>
        <v/>
      </c>
      <c r="H1071" s="9"/>
      <c r="I1071" s="10" t="str">
        <f aca="false">IF($H1071="","",IFERROR(INDEX(Categories!$B$5:$B$19,MATCH($H1071,Categories!$A$5:$A$19,0)),"UNMAPPED"))</f>
        <v/>
      </c>
      <c r="J1071" s="9"/>
      <c r="K1071" s="9"/>
      <c r="L1071" s="9"/>
      <c r="M1071" s="9"/>
      <c r="N1071" s="9"/>
    </row>
    <row r="1072" customFormat="false" ht="15" hidden="false" customHeight="false" outlineLevel="0" collapsed="false">
      <c r="A1072" s="14"/>
      <c r="B1072" s="9"/>
      <c r="C1072" s="9"/>
      <c r="D1072" s="15"/>
      <c r="E1072" s="9"/>
      <c r="F1072" s="9"/>
      <c r="G1072" s="16" t="str">
        <f aca="false">IF($D1072="","",$D1072*IF($F1072="",1,$F1072))</f>
        <v/>
      </c>
      <c r="H1072" s="9"/>
      <c r="I1072" s="10" t="str">
        <f aca="false">IF($H1072="","",IFERROR(INDEX(Categories!$B$5:$B$19,MATCH($H1072,Categories!$A$5:$A$19,0)),"UNMAPPED"))</f>
        <v/>
      </c>
      <c r="J1072" s="9"/>
      <c r="K1072" s="9"/>
      <c r="L1072" s="9"/>
      <c r="M1072" s="9"/>
      <c r="N1072" s="9"/>
    </row>
    <row r="1073" customFormat="false" ht="15" hidden="false" customHeight="false" outlineLevel="0" collapsed="false">
      <c r="A1073" s="14"/>
      <c r="B1073" s="9"/>
      <c r="C1073" s="9"/>
      <c r="D1073" s="15"/>
      <c r="E1073" s="9"/>
      <c r="F1073" s="9"/>
      <c r="G1073" s="16" t="str">
        <f aca="false">IF($D1073="","",$D1073*IF($F1073="",1,$F1073))</f>
        <v/>
      </c>
      <c r="H1073" s="9"/>
      <c r="I1073" s="10" t="str">
        <f aca="false">IF($H1073="","",IFERROR(INDEX(Categories!$B$5:$B$19,MATCH($H1073,Categories!$A$5:$A$19,0)),"UNMAPPED"))</f>
        <v/>
      </c>
      <c r="J1073" s="9"/>
      <c r="K1073" s="9"/>
      <c r="L1073" s="9"/>
      <c r="M1073" s="9"/>
      <c r="N1073" s="9"/>
    </row>
    <row r="1074" customFormat="false" ht="15" hidden="false" customHeight="false" outlineLevel="0" collapsed="false">
      <c r="A1074" s="14"/>
      <c r="B1074" s="9"/>
      <c r="C1074" s="9"/>
      <c r="D1074" s="15"/>
      <c r="E1074" s="9"/>
      <c r="F1074" s="9"/>
      <c r="G1074" s="16" t="str">
        <f aca="false">IF($D1074="","",$D1074*IF($F1074="",1,$F1074))</f>
        <v/>
      </c>
      <c r="H1074" s="9"/>
      <c r="I1074" s="10" t="str">
        <f aca="false">IF($H1074="","",IFERROR(INDEX(Categories!$B$5:$B$19,MATCH($H1074,Categories!$A$5:$A$19,0)),"UNMAPPED"))</f>
        <v/>
      </c>
      <c r="J1074" s="9"/>
      <c r="K1074" s="9"/>
      <c r="L1074" s="9"/>
      <c r="M1074" s="9"/>
      <c r="N1074" s="9"/>
    </row>
    <row r="1075" customFormat="false" ht="15" hidden="false" customHeight="false" outlineLevel="0" collapsed="false">
      <c r="A1075" s="14"/>
      <c r="B1075" s="9"/>
      <c r="C1075" s="9"/>
      <c r="D1075" s="15"/>
      <c r="E1075" s="9"/>
      <c r="F1075" s="9"/>
      <c r="G1075" s="16" t="str">
        <f aca="false">IF($D1075="","",$D1075*IF($F1075="",1,$F1075))</f>
        <v/>
      </c>
      <c r="H1075" s="9"/>
      <c r="I1075" s="10" t="str">
        <f aca="false">IF($H1075="","",IFERROR(INDEX(Categories!$B$5:$B$19,MATCH($H1075,Categories!$A$5:$A$19,0)),"UNMAPPED"))</f>
        <v/>
      </c>
      <c r="J1075" s="9"/>
      <c r="K1075" s="9"/>
      <c r="L1075" s="9"/>
      <c r="M1075" s="9"/>
      <c r="N1075" s="9"/>
    </row>
    <row r="1076" customFormat="false" ht="15" hidden="false" customHeight="false" outlineLevel="0" collapsed="false">
      <c r="A1076" s="14"/>
      <c r="B1076" s="9"/>
      <c r="C1076" s="9"/>
      <c r="D1076" s="15"/>
      <c r="E1076" s="9"/>
      <c r="F1076" s="9"/>
      <c r="G1076" s="16" t="str">
        <f aca="false">IF($D1076="","",$D1076*IF($F1076="",1,$F1076))</f>
        <v/>
      </c>
      <c r="H1076" s="9"/>
      <c r="I1076" s="10" t="str">
        <f aca="false">IF($H1076="","",IFERROR(INDEX(Categories!$B$5:$B$19,MATCH($H1076,Categories!$A$5:$A$19,0)),"UNMAPPED"))</f>
        <v/>
      </c>
      <c r="J1076" s="9"/>
      <c r="K1076" s="9"/>
      <c r="L1076" s="9"/>
      <c r="M1076" s="9"/>
      <c r="N1076" s="9"/>
    </row>
    <row r="1077" customFormat="false" ht="15" hidden="false" customHeight="false" outlineLevel="0" collapsed="false">
      <c r="A1077" s="14"/>
      <c r="B1077" s="9"/>
      <c r="C1077" s="9"/>
      <c r="D1077" s="15"/>
      <c r="E1077" s="9"/>
      <c r="F1077" s="9"/>
      <c r="G1077" s="16" t="str">
        <f aca="false">IF($D1077="","",$D1077*IF($F1077="",1,$F1077))</f>
        <v/>
      </c>
      <c r="H1077" s="9"/>
      <c r="I1077" s="10" t="str">
        <f aca="false">IF($H1077="","",IFERROR(INDEX(Categories!$B$5:$B$19,MATCH($H1077,Categories!$A$5:$A$19,0)),"UNMAPPED"))</f>
        <v/>
      </c>
      <c r="J1077" s="9"/>
      <c r="K1077" s="9"/>
      <c r="L1077" s="9"/>
      <c r="M1077" s="9"/>
      <c r="N1077" s="9"/>
    </row>
    <row r="1078" customFormat="false" ht="15" hidden="false" customHeight="false" outlineLevel="0" collapsed="false">
      <c r="A1078" s="14"/>
      <c r="B1078" s="9"/>
      <c r="C1078" s="9"/>
      <c r="D1078" s="15"/>
      <c r="E1078" s="9"/>
      <c r="F1078" s="9"/>
      <c r="G1078" s="16" t="str">
        <f aca="false">IF($D1078="","",$D1078*IF($F1078="",1,$F1078))</f>
        <v/>
      </c>
      <c r="H1078" s="9"/>
      <c r="I1078" s="10" t="str">
        <f aca="false">IF($H1078="","",IFERROR(INDEX(Categories!$B$5:$B$19,MATCH($H1078,Categories!$A$5:$A$19,0)),"UNMAPPED"))</f>
        <v/>
      </c>
      <c r="J1078" s="9"/>
      <c r="K1078" s="9"/>
      <c r="L1078" s="9"/>
      <c r="M1078" s="9"/>
      <c r="N1078" s="9"/>
    </row>
    <row r="1079" customFormat="false" ht="15" hidden="false" customHeight="false" outlineLevel="0" collapsed="false">
      <c r="A1079" s="14"/>
      <c r="B1079" s="9"/>
      <c r="C1079" s="9"/>
      <c r="D1079" s="15"/>
      <c r="E1079" s="9"/>
      <c r="F1079" s="9"/>
      <c r="G1079" s="16" t="str">
        <f aca="false">IF($D1079="","",$D1079*IF($F1079="",1,$F1079))</f>
        <v/>
      </c>
      <c r="H1079" s="9"/>
      <c r="I1079" s="10" t="str">
        <f aca="false">IF($H1079="","",IFERROR(INDEX(Categories!$B$5:$B$19,MATCH($H1079,Categories!$A$5:$A$19,0)),"UNMAPPED"))</f>
        <v/>
      </c>
      <c r="J1079" s="9"/>
      <c r="K1079" s="9"/>
      <c r="L1079" s="9"/>
      <c r="M1079" s="9"/>
      <c r="N1079" s="9"/>
    </row>
    <row r="1080" customFormat="false" ht="15" hidden="false" customHeight="false" outlineLevel="0" collapsed="false">
      <c r="A1080" s="14"/>
      <c r="B1080" s="9"/>
      <c r="C1080" s="9"/>
      <c r="D1080" s="15"/>
      <c r="E1080" s="9"/>
      <c r="F1080" s="9"/>
      <c r="G1080" s="16" t="str">
        <f aca="false">IF($D1080="","",$D1080*IF($F1080="",1,$F1080))</f>
        <v/>
      </c>
      <c r="H1080" s="9"/>
      <c r="I1080" s="10" t="str">
        <f aca="false">IF($H1080="","",IFERROR(INDEX(Categories!$B$5:$B$19,MATCH($H1080,Categories!$A$5:$A$19,0)),"UNMAPPED"))</f>
        <v/>
      </c>
      <c r="J1080" s="9"/>
      <c r="K1080" s="9"/>
      <c r="L1080" s="9"/>
      <c r="M1080" s="9"/>
      <c r="N1080" s="9"/>
    </row>
    <row r="1081" customFormat="false" ht="15" hidden="false" customHeight="false" outlineLevel="0" collapsed="false">
      <c r="A1081" s="14"/>
      <c r="B1081" s="9"/>
      <c r="C1081" s="9"/>
      <c r="D1081" s="15"/>
      <c r="E1081" s="9"/>
      <c r="F1081" s="9"/>
      <c r="G1081" s="16" t="str">
        <f aca="false">IF($D1081="","",$D1081*IF($F1081="",1,$F1081))</f>
        <v/>
      </c>
      <c r="H1081" s="9"/>
      <c r="I1081" s="10" t="str">
        <f aca="false">IF($H1081="","",IFERROR(INDEX(Categories!$B$5:$B$19,MATCH($H1081,Categories!$A$5:$A$19,0)),"UNMAPPED"))</f>
        <v/>
      </c>
      <c r="J1081" s="9"/>
      <c r="K1081" s="9"/>
      <c r="L1081" s="9"/>
      <c r="M1081" s="9"/>
      <c r="N1081" s="9"/>
    </row>
    <row r="1082" customFormat="false" ht="15" hidden="false" customHeight="false" outlineLevel="0" collapsed="false">
      <c r="A1082" s="14"/>
      <c r="B1082" s="9"/>
      <c r="C1082" s="9"/>
      <c r="D1082" s="15"/>
      <c r="E1082" s="9"/>
      <c r="F1082" s="9"/>
      <c r="G1082" s="16" t="str">
        <f aca="false">IF($D1082="","",$D1082*IF($F1082="",1,$F1082))</f>
        <v/>
      </c>
      <c r="H1082" s="9"/>
      <c r="I1082" s="10" t="str">
        <f aca="false">IF($H1082="","",IFERROR(INDEX(Categories!$B$5:$B$19,MATCH($H1082,Categories!$A$5:$A$19,0)),"UNMAPPED"))</f>
        <v/>
      </c>
      <c r="J1082" s="9"/>
      <c r="K1082" s="9"/>
      <c r="L1082" s="9"/>
      <c r="M1082" s="9"/>
      <c r="N1082" s="9"/>
    </row>
    <row r="1083" customFormat="false" ht="15" hidden="false" customHeight="false" outlineLevel="0" collapsed="false">
      <c r="A1083" s="14"/>
      <c r="B1083" s="9"/>
      <c r="C1083" s="9"/>
      <c r="D1083" s="15"/>
      <c r="E1083" s="9"/>
      <c r="F1083" s="9"/>
      <c r="G1083" s="16" t="str">
        <f aca="false">IF($D1083="","",$D1083*IF($F1083="",1,$F1083))</f>
        <v/>
      </c>
      <c r="H1083" s="9"/>
      <c r="I1083" s="10" t="str">
        <f aca="false">IF($H1083="","",IFERROR(INDEX(Categories!$B$5:$B$19,MATCH($H1083,Categories!$A$5:$A$19,0)),"UNMAPPED"))</f>
        <v/>
      </c>
      <c r="J1083" s="9"/>
      <c r="K1083" s="9"/>
      <c r="L1083" s="9"/>
      <c r="M1083" s="9"/>
      <c r="N1083" s="9"/>
    </row>
    <row r="1084" customFormat="false" ht="15" hidden="false" customHeight="false" outlineLevel="0" collapsed="false">
      <c r="A1084" s="14"/>
      <c r="B1084" s="9"/>
      <c r="C1084" s="9"/>
      <c r="D1084" s="15"/>
      <c r="E1084" s="9"/>
      <c r="F1084" s="9"/>
      <c r="G1084" s="16" t="str">
        <f aca="false">IF($D1084="","",$D1084*IF($F1084="",1,$F1084))</f>
        <v/>
      </c>
      <c r="H1084" s="9"/>
      <c r="I1084" s="10" t="str">
        <f aca="false">IF($H1084="","",IFERROR(INDEX(Categories!$B$5:$B$19,MATCH($H1084,Categories!$A$5:$A$19,0)),"UNMAPPED"))</f>
        <v/>
      </c>
      <c r="J1084" s="9"/>
      <c r="K1084" s="9"/>
      <c r="L1084" s="9"/>
      <c r="M1084" s="9"/>
      <c r="N1084" s="9"/>
    </row>
    <row r="1085" customFormat="false" ht="15" hidden="false" customHeight="false" outlineLevel="0" collapsed="false">
      <c r="A1085" s="14"/>
      <c r="B1085" s="9"/>
      <c r="C1085" s="9"/>
      <c r="D1085" s="15"/>
      <c r="E1085" s="9"/>
      <c r="F1085" s="9"/>
      <c r="G1085" s="16" t="str">
        <f aca="false">IF($D1085="","",$D1085*IF($F1085="",1,$F1085))</f>
        <v/>
      </c>
      <c r="H1085" s="9"/>
      <c r="I1085" s="10" t="str">
        <f aca="false">IF($H1085="","",IFERROR(INDEX(Categories!$B$5:$B$19,MATCH($H1085,Categories!$A$5:$A$19,0)),"UNMAPPED"))</f>
        <v/>
      </c>
      <c r="J1085" s="9"/>
      <c r="K1085" s="9"/>
      <c r="L1085" s="9"/>
      <c r="M1085" s="9"/>
      <c r="N1085" s="9"/>
    </row>
    <row r="1086" customFormat="false" ht="15" hidden="false" customHeight="false" outlineLevel="0" collapsed="false">
      <c r="A1086" s="14"/>
      <c r="B1086" s="9"/>
      <c r="C1086" s="9"/>
      <c r="D1086" s="15"/>
      <c r="E1086" s="9"/>
      <c r="F1086" s="9"/>
      <c r="G1086" s="16" t="str">
        <f aca="false">IF($D1086="","",$D1086*IF($F1086="",1,$F1086))</f>
        <v/>
      </c>
      <c r="H1086" s="9"/>
      <c r="I1086" s="10" t="str">
        <f aca="false">IF($H1086="","",IFERROR(INDEX(Categories!$B$5:$B$19,MATCH($H1086,Categories!$A$5:$A$19,0)),"UNMAPPED"))</f>
        <v/>
      </c>
      <c r="J1086" s="9"/>
      <c r="K1086" s="9"/>
      <c r="L1086" s="9"/>
      <c r="M1086" s="9"/>
      <c r="N1086" s="9"/>
    </row>
    <row r="1087" customFormat="false" ht="15" hidden="false" customHeight="false" outlineLevel="0" collapsed="false">
      <c r="A1087" s="14"/>
      <c r="B1087" s="9"/>
      <c r="C1087" s="9"/>
      <c r="D1087" s="15"/>
      <c r="E1087" s="9"/>
      <c r="F1087" s="9"/>
      <c r="G1087" s="16" t="str">
        <f aca="false">IF($D1087="","",$D1087*IF($F1087="",1,$F1087))</f>
        <v/>
      </c>
      <c r="H1087" s="9"/>
      <c r="I1087" s="10" t="str">
        <f aca="false">IF($H1087="","",IFERROR(INDEX(Categories!$B$5:$B$19,MATCH($H1087,Categories!$A$5:$A$19,0)),"UNMAPPED"))</f>
        <v/>
      </c>
      <c r="J1087" s="9"/>
      <c r="K1087" s="9"/>
      <c r="L1087" s="9"/>
      <c r="M1087" s="9"/>
      <c r="N1087" s="9"/>
    </row>
    <row r="1088" customFormat="false" ht="15" hidden="false" customHeight="false" outlineLevel="0" collapsed="false">
      <c r="A1088" s="14"/>
      <c r="B1088" s="9"/>
      <c r="C1088" s="9"/>
      <c r="D1088" s="15"/>
      <c r="E1088" s="9"/>
      <c r="F1088" s="9"/>
      <c r="G1088" s="16" t="str">
        <f aca="false">IF($D1088="","",$D1088*IF($F1088="",1,$F1088))</f>
        <v/>
      </c>
      <c r="H1088" s="9"/>
      <c r="I1088" s="10" t="str">
        <f aca="false">IF($H1088="","",IFERROR(INDEX(Categories!$B$5:$B$19,MATCH($H1088,Categories!$A$5:$A$19,0)),"UNMAPPED"))</f>
        <v/>
      </c>
      <c r="J1088" s="9"/>
      <c r="K1088" s="9"/>
      <c r="L1088" s="9"/>
      <c r="M1088" s="9"/>
      <c r="N1088" s="9"/>
    </row>
    <row r="1089" customFormat="false" ht="15" hidden="false" customHeight="false" outlineLevel="0" collapsed="false">
      <c r="A1089" s="14"/>
      <c r="B1089" s="9"/>
      <c r="C1089" s="9"/>
      <c r="D1089" s="15"/>
      <c r="E1089" s="9"/>
      <c r="F1089" s="9"/>
      <c r="G1089" s="16" t="str">
        <f aca="false">IF($D1089="","",$D1089*IF($F1089="",1,$F1089))</f>
        <v/>
      </c>
      <c r="H1089" s="9"/>
      <c r="I1089" s="10" t="str">
        <f aca="false">IF($H1089="","",IFERROR(INDEX(Categories!$B$5:$B$19,MATCH($H1089,Categories!$A$5:$A$19,0)),"UNMAPPED"))</f>
        <v/>
      </c>
      <c r="J1089" s="9"/>
      <c r="K1089" s="9"/>
      <c r="L1089" s="9"/>
      <c r="M1089" s="9"/>
      <c r="N1089" s="9"/>
    </row>
    <row r="1090" customFormat="false" ht="15" hidden="false" customHeight="false" outlineLevel="0" collapsed="false">
      <c r="A1090" s="14"/>
      <c r="B1090" s="9"/>
      <c r="C1090" s="9"/>
      <c r="D1090" s="15"/>
      <c r="E1090" s="9"/>
      <c r="F1090" s="9"/>
      <c r="G1090" s="16" t="str">
        <f aca="false">IF($D1090="","",$D1090*IF($F1090="",1,$F1090))</f>
        <v/>
      </c>
      <c r="H1090" s="9"/>
      <c r="I1090" s="10" t="str">
        <f aca="false">IF($H1090="","",IFERROR(INDEX(Categories!$B$5:$B$19,MATCH($H1090,Categories!$A$5:$A$19,0)),"UNMAPPED"))</f>
        <v/>
      </c>
      <c r="J1090" s="9"/>
      <c r="K1090" s="9"/>
      <c r="L1090" s="9"/>
      <c r="M1090" s="9"/>
      <c r="N1090" s="9"/>
    </row>
    <row r="1091" customFormat="false" ht="15" hidden="false" customHeight="false" outlineLevel="0" collapsed="false">
      <c r="A1091" s="14"/>
      <c r="B1091" s="9"/>
      <c r="C1091" s="9"/>
      <c r="D1091" s="15"/>
      <c r="E1091" s="9"/>
      <c r="F1091" s="9"/>
      <c r="G1091" s="16" t="str">
        <f aca="false">IF($D1091="","",$D1091*IF($F1091="",1,$F1091))</f>
        <v/>
      </c>
      <c r="H1091" s="9"/>
      <c r="I1091" s="10" t="str">
        <f aca="false">IF($H1091="","",IFERROR(INDEX(Categories!$B$5:$B$19,MATCH($H1091,Categories!$A$5:$A$19,0)),"UNMAPPED"))</f>
        <v/>
      </c>
      <c r="J1091" s="9"/>
      <c r="K1091" s="9"/>
      <c r="L1091" s="9"/>
      <c r="M1091" s="9"/>
      <c r="N1091" s="9"/>
    </row>
    <row r="1092" customFormat="false" ht="15" hidden="false" customHeight="false" outlineLevel="0" collapsed="false">
      <c r="A1092" s="14"/>
      <c r="B1092" s="9"/>
      <c r="C1092" s="9"/>
      <c r="D1092" s="15"/>
      <c r="E1092" s="9"/>
      <c r="F1092" s="9"/>
      <c r="G1092" s="16" t="str">
        <f aca="false">IF($D1092="","",$D1092*IF($F1092="",1,$F1092))</f>
        <v/>
      </c>
      <c r="H1092" s="9"/>
      <c r="I1092" s="10" t="str">
        <f aca="false">IF($H1092="","",IFERROR(INDEX(Categories!$B$5:$B$19,MATCH($H1092,Categories!$A$5:$A$19,0)),"UNMAPPED"))</f>
        <v/>
      </c>
      <c r="J1092" s="9"/>
      <c r="K1092" s="9"/>
      <c r="L1092" s="9"/>
      <c r="M1092" s="9"/>
      <c r="N1092" s="9"/>
    </row>
    <row r="1093" customFormat="false" ht="15" hidden="false" customHeight="false" outlineLevel="0" collapsed="false">
      <c r="A1093" s="14"/>
      <c r="B1093" s="9"/>
      <c r="C1093" s="9"/>
      <c r="D1093" s="15"/>
      <c r="E1093" s="9"/>
      <c r="F1093" s="9"/>
      <c r="G1093" s="16" t="str">
        <f aca="false">IF($D1093="","",$D1093*IF($F1093="",1,$F1093))</f>
        <v/>
      </c>
      <c r="H1093" s="9"/>
      <c r="I1093" s="10" t="str">
        <f aca="false">IF($H1093="","",IFERROR(INDEX(Categories!$B$5:$B$19,MATCH($H1093,Categories!$A$5:$A$19,0)),"UNMAPPED"))</f>
        <v/>
      </c>
      <c r="J1093" s="9"/>
      <c r="K1093" s="9"/>
      <c r="L1093" s="9"/>
      <c r="M1093" s="9"/>
      <c r="N1093" s="9"/>
    </row>
    <row r="1094" customFormat="false" ht="15" hidden="false" customHeight="false" outlineLevel="0" collapsed="false">
      <c r="A1094" s="14"/>
      <c r="B1094" s="9"/>
      <c r="C1094" s="9"/>
      <c r="D1094" s="15"/>
      <c r="E1094" s="9"/>
      <c r="F1094" s="9"/>
      <c r="G1094" s="16" t="str">
        <f aca="false">IF($D1094="","",$D1094*IF($F1094="",1,$F1094))</f>
        <v/>
      </c>
      <c r="H1094" s="9"/>
      <c r="I1094" s="10" t="str">
        <f aca="false">IF($H1094="","",IFERROR(INDEX(Categories!$B$5:$B$19,MATCH($H1094,Categories!$A$5:$A$19,0)),"UNMAPPED"))</f>
        <v/>
      </c>
      <c r="J1094" s="9"/>
      <c r="K1094" s="9"/>
      <c r="L1094" s="9"/>
      <c r="M1094" s="9"/>
      <c r="N1094" s="9"/>
    </row>
    <row r="1095" customFormat="false" ht="15" hidden="false" customHeight="false" outlineLevel="0" collapsed="false">
      <c r="A1095" s="14"/>
      <c r="B1095" s="9"/>
      <c r="C1095" s="9"/>
      <c r="D1095" s="15"/>
      <c r="E1095" s="9"/>
      <c r="F1095" s="9"/>
      <c r="G1095" s="16" t="str">
        <f aca="false">IF($D1095="","",$D1095*IF($F1095="",1,$F1095))</f>
        <v/>
      </c>
      <c r="H1095" s="9"/>
      <c r="I1095" s="10" t="str">
        <f aca="false">IF($H1095="","",IFERROR(INDEX(Categories!$B$5:$B$19,MATCH($H1095,Categories!$A$5:$A$19,0)),"UNMAPPED"))</f>
        <v/>
      </c>
      <c r="J1095" s="9"/>
      <c r="K1095" s="9"/>
      <c r="L1095" s="9"/>
      <c r="M1095" s="9"/>
      <c r="N1095" s="9"/>
    </row>
    <row r="1096" customFormat="false" ht="15" hidden="false" customHeight="false" outlineLevel="0" collapsed="false">
      <c r="A1096" s="14"/>
      <c r="B1096" s="9"/>
      <c r="C1096" s="9"/>
      <c r="D1096" s="15"/>
      <c r="E1096" s="9"/>
      <c r="F1096" s="9"/>
      <c r="G1096" s="16" t="str">
        <f aca="false">IF($D1096="","",$D1096*IF($F1096="",1,$F1096))</f>
        <v/>
      </c>
      <c r="H1096" s="9"/>
      <c r="I1096" s="10" t="str">
        <f aca="false">IF($H1096="","",IFERROR(INDEX(Categories!$B$5:$B$19,MATCH($H1096,Categories!$A$5:$A$19,0)),"UNMAPPED"))</f>
        <v/>
      </c>
      <c r="J1096" s="9"/>
      <c r="K1096" s="9"/>
      <c r="L1096" s="9"/>
      <c r="M1096" s="9"/>
      <c r="N1096" s="9"/>
    </row>
    <row r="1097" customFormat="false" ht="15" hidden="false" customHeight="false" outlineLevel="0" collapsed="false">
      <c r="A1097" s="14"/>
      <c r="B1097" s="9"/>
      <c r="C1097" s="9"/>
      <c r="D1097" s="15"/>
      <c r="E1097" s="9"/>
      <c r="F1097" s="9"/>
      <c r="G1097" s="16" t="str">
        <f aca="false">IF($D1097="","",$D1097*IF($F1097="",1,$F1097))</f>
        <v/>
      </c>
      <c r="H1097" s="9"/>
      <c r="I1097" s="10" t="str">
        <f aca="false">IF($H1097="","",IFERROR(INDEX(Categories!$B$5:$B$19,MATCH($H1097,Categories!$A$5:$A$19,0)),"UNMAPPED"))</f>
        <v/>
      </c>
      <c r="J1097" s="9"/>
      <c r="K1097" s="9"/>
      <c r="L1097" s="9"/>
      <c r="M1097" s="9"/>
      <c r="N1097" s="9"/>
    </row>
    <row r="1098" customFormat="false" ht="15" hidden="false" customHeight="false" outlineLevel="0" collapsed="false">
      <c r="A1098" s="14"/>
      <c r="B1098" s="9"/>
      <c r="C1098" s="9"/>
      <c r="D1098" s="15"/>
      <c r="E1098" s="9"/>
      <c r="F1098" s="9"/>
      <c r="G1098" s="16" t="str">
        <f aca="false">IF($D1098="","",$D1098*IF($F1098="",1,$F1098))</f>
        <v/>
      </c>
      <c r="H1098" s="9"/>
      <c r="I1098" s="10" t="str">
        <f aca="false">IF($H1098="","",IFERROR(INDEX(Categories!$B$5:$B$19,MATCH($H1098,Categories!$A$5:$A$19,0)),"UNMAPPED"))</f>
        <v/>
      </c>
      <c r="J1098" s="9"/>
      <c r="K1098" s="9"/>
      <c r="L1098" s="9"/>
      <c r="M1098" s="9"/>
      <c r="N1098" s="9"/>
    </row>
    <row r="1099" customFormat="false" ht="15" hidden="false" customHeight="false" outlineLevel="0" collapsed="false">
      <c r="A1099" s="14"/>
      <c r="B1099" s="9"/>
      <c r="C1099" s="9"/>
      <c r="D1099" s="15"/>
      <c r="E1099" s="9"/>
      <c r="F1099" s="9"/>
      <c r="G1099" s="16" t="str">
        <f aca="false">IF($D1099="","",$D1099*IF($F1099="",1,$F1099))</f>
        <v/>
      </c>
      <c r="H1099" s="9"/>
      <c r="I1099" s="10" t="str">
        <f aca="false">IF($H1099="","",IFERROR(INDEX(Categories!$B$5:$B$19,MATCH($H1099,Categories!$A$5:$A$19,0)),"UNMAPPED"))</f>
        <v/>
      </c>
      <c r="J1099" s="9"/>
      <c r="K1099" s="9"/>
      <c r="L1099" s="9"/>
      <c r="M1099" s="9"/>
      <c r="N1099" s="9"/>
    </row>
    <row r="1100" customFormat="false" ht="15" hidden="false" customHeight="false" outlineLevel="0" collapsed="false">
      <c r="A1100" s="14"/>
      <c r="B1100" s="9"/>
      <c r="C1100" s="9"/>
      <c r="D1100" s="15"/>
      <c r="E1100" s="9"/>
      <c r="F1100" s="9"/>
      <c r="G1100" s="16" t="str">
        <f aca="false">IF($D1100="","",$D1100*IF($F1100="",1,$F1100))</f>
        <v/>
      </c>
      <c r="H1100" s="9"/>
      <c r="I1100" s="10" t="str">
        <f aca="false">IF($H1100="","",IFERROR(INDEX(Categories!$B$5:$B$19,MATCH($H1100,Categories!$A$5:$A$19,0)),"UNMAPPED"))</f>
        <v/>
      </c>
      <c r="J1100" s="9"/>
      <c r="K1100" s="9"/>
      <c r="L1100" s="9"/>
      <c r="M1100" s="9"/>
      <c r="N1100" s="9"/>
    </row>
    <row r="1101" customFormat="false" ht="15" hidden="false" customHeight="false" outlineLevel="0" collapsed="false">
      <c r="A1101" s="14"/>
      <c r="B1101" s="9"/>
      <c r="C1101" s="9"/>
      <c r="D1101" s="15"/>
      <c r="E1101" s="9"/>
      <c r="F1101" s="9"/>
      <c r="G1101" s="16" t="str">
        <f aca="false">IF($D1101="","",$D1101*IF($F1101="",1,$F1101))</f>
        <v/>
      </c>
      <c r="H1101" s="9"/>
      <c r="I1101" s="10" t="str">
        <f aca="false">IF($H1101="","",IFERROR(INDEX(Categories!$B$5:$B$19,MATCH($H1101,Categories!$A$5:$A$19,0)),"UNMAPPED"))</f>
        <v/>
      </c>
      <c r="J1101" s="9"/>
      <c r="K1101" s="9"/>
      <c r="L1101" s="9"/>
      <c r="M1101" s="9"/>
      <c r="N1101" s="9"/>
    </row>
    <row r="1102" customFormat="false" ht="15" hidden="false" customHeight="false" outlineLevel="0" collapsed="false">
      <c r="A1102" s="14"/>
      <c r="B1102" s="9"/>
      <c r="C1102" s="9"/>
      <c r="D1102" s="15"/>
      <c r="E1102" s="9"/>
      <c r="F1102" s="9"/>
      <c r="G1102" s="16" t="str">
        <f aca="false">IF($D1102="","",$D1102*IF($F1102="",1,$F1102))</f>
        <v/>
      </c>
      <c r="H1102" s="9"/>
      <c r="I1102" s="10" t="str">
        <f aca="false">IF($H1102="","",IFERROR(INDEX(Categories!$B$5:$B$19,MATCH($H1102,Categories!$A$5:$A$19,0)),"UNMAPPED"))</f>
        <v/>
      </c>
      <c r="J1102" s="9"/>
      <c r="K1102" s="9"/>
      <c r="L1102" s="9"/>
      <c r="M1102" s="9"/>
      <c r="N1102" s="9"/>
    </row>
    <row r="1103" customFormat="false" ht="15" hidden="false" customHeight="false" outlineLevel="0" collapsed="false">
      <c r="A1103" s="14"/>
      <c r="B1103" s="9"/>
      <c r="C1103" s="9"/>
      <c r="D1103" s="15"/>
      <c r="E1103" s="9"/>
      <c r="F1103" s="9"/>
      <c r="G1103" s="16" t="str">
        <f aca="false">IF($D1103="","",$D1103*IF($F1103="",1,$F1103))</f>
        <v/>
      </c>
      <c r="H1103" s="9"/>
      <c r="I1103" s="10" t="str">
        <f aca="false">IF($H1103="","",IFERROR(INDEX(Categories!$B$5:$B$19,MATCH($H1103,Categories!$A$5:$A$19,0)),"UNMAPPED"))</f>
        <v/>
      </c>
      <c r="J1103" s="9"/>
      <c r="K1103" s="9"/>
      <c r="L1103" s="9"/>
      <c r="M1103" s="9"/>
      <c r="N1103" s="9"/>
    </row>
    <row r="1104" customFormat="false" ht="15" hidden="false" customHeight="false" outlineLevel="0" collapsed="false">
      <c r="A1104" s="14"/>
      <c r="B1104" s="9"/>
      <c r="C1104" s="9"/>
      <c r="D1104" s="15"/>
      <c r="E1104" s="9"/>
      <c r="F1104" s="9"/>
      <c r="G1104" s="16" t="str">
        <f aca="false">IF($D1104="","",$D1104*IF($F1104="",1,$F1104))</f>
        <v/>
      </c>
      <c r="H1104" s="9"/>
      <c r="I1104" s="10" t="str">
        <f aca="false">IF($H1104="","",IFERROR(INDEX(Categories!$B$5:$B$19,MATCH($H1104,Categories!$A$5:$A$19,0)),"UNMAPPED"))</f>
        <v/>
      </c>
      <c r="J1104" s="9"/>
      <c r="K1104" s="9"/>
      <c r="L1104" s="9"/>
      <c r="M1104" s="9"/>
      <c r="N1104" s="9"/>
    </row>
    <row r="1105" customFormat="false" ht="15" hidden="false" customHeight="false" outlineLevel="0" collapsed="false">
      <c r="A1105" s="14"/>
      <c r="B1105" s="9"/>
      <c r="C1105" s="9"/>
      <c r="D1105" s="15"/>
      <c r="E1105" s="9"/>
      <c r="F1105" s="9"/>
      <c r="G1105" s="16" t="str">
        <f aca="false">IF($D1105="","",$D1105*IF($F1105="",1,$F1105))</f>
        <v/>
      </c>
      <c r="H1105" s="9"/>
      <c r="I1105" s="10" t="str">
        <f aca="false">IF($H1105="","",IFERROR(INDEX(Categories!$B$5:$B$19,MATCH($H1105,Categories!$A$5:$A$19,0)),"UNMAPPED"))</f>
        <v/>
      </c>
      <c r="J1105" s="9"/>
      <c r="K1105" s="9"/>
      <c r="L1105" s="9"/>
      <c r="M1105" s="9"/>
      <c r="N1105" s="9"/>
    </row>
    <row r="1106" customFormat="false" ht="15" hidden="false" customHeight="false" outlineLevel="0" collapsed="false">
      <c r="A1106" s="14"/>
      <c r="B1106" s="9"/>
      <c r="C1106" s="9"/>
      <c r="D1106" s="15"/>
      <c r="E1106" s="9"/>
      <c r="F1106" s="9"/>
      <c r="G1106" s="16" t="str">
        <f aca="false">IF($D1106="","",$D1106*IF($F1106="",1,$F1106))</f>
        <v/>
      </c>
      <c r="H1106" s="9"/>
      <c r="I1106" s="10" t="str">
        <f aca="false">IF($H1106="","",IFERROR(INDEX(Categories!$B$5:$B$19,MATCH($H1106,Categories!$A$5:$A$19,0)),"UNMAPPED"))</f>
        <v/>
      </c>
      <c r="J1106" s="9"/>
      <c r="K1106" s="9"/>
      <c r="L1106" s="9"/>
      <c r="M1106" s="9"/>
      <c r="N1106" s="9"/>
    </row>
    <row r="1107" customFormat="false" ht="15" hidden="false" customHeight="false" outlineLevel="0" collapsed="false">
      <c r="A1107" s="14"/>
      <c r="B1107" s="9"/>
      <c r="C1107" s="9"/>
      <c r="D1107" s="15"/>
      <c r="E1107" s="9"/>
      <c r="F1107" s="9"/>
      <c r="G1107" s="16" t="str">
        <f aca="false">IF($D1107="","",$D1107*IF($F1107="",1,$F1107))</f>
        <v/>
      </c>
      <c r="H1107" s="9"/>
      <c r="I1107" s="10" t="str">
        <f aca="false">IF($H1107="","",IFERROR(INDEX(Categories!$B$5:$B$19,MATCH($H1107,Categories!$A$5:$A$19,0)),"UNMAPPED"))</f>
        <v/>
      </c>
      <c r="J1107" s="9"/>
      <c r="K1107" s="9"/>
      <c r="L1107" s="9"/>
      <c r="M1107" s="9"/>
      <c r="N1107" s="9"/>
    </row>
    <row r="1108" customFormat="false" ht="15" hidden="false" customHeight="false" outlineLevel="0" collapsed="false">
      <c r="A1108" s="14"/>
      <c r="B1108" s="9"/>
      <c r="C1108" s="9"/>
      <c r="D1108" s="15"/>
      <c r="E1108" s="9"/>
      <c r="F1108" s="9"/>
      <c r="G1108" s="16" t="str">
        <f aca="false">IF($D1108="","",$D1108*IF($F1108="",1,$F1108))</f>
        <v/>
      </c>
      <c r="H1108" s="9"/>
      <c r="I1108" s="10" t="str">
        <f aca="false">IF($H1108="","",IFERROR(INDEX(Categories!$B$5:$B$19,MATCH($H1108,Categories!$A$5:$A$19,0)),"UNMAPPED"))</f>
        <v/>
      </c>
      <c r="J1108" s="9"/>
      <c r="K1108" s="9"/>
      <c r="L1108" s="9"/>
      <c r="M1108" s="9"/>
      <c r="N1108" s="9"/>
    </row>
    <row r="1109" customFormat="false" ht="15" hidden="false" customHeight="false" outlineLevel="0" collapsed="false">
      <c r="A1109" s="14"/>
      <c r="B1109" s="9"/>
      <c r="C1109" s="9"/>
      <c r="D1109" s="15"/>
      <c r="E1109" s="9"/>
      <c r="F1109" s="9"/>
      <c r="G1109" s="16" t="str">
        <f aca="false">IF($D1109="","",$D1109*IF($F1109="",1,$F1109))</f>
        <v/>
      </c>
      <c r="H1109" s="9"/>
      <c r="I1109" s="10" t="str">
        <f aca="false">IF($H1109="","",IFERROR(INDEX(Categories!$B$5:$B$19,MATCH($H1109,Categories!$A$5:$A$19,0)),"UNMAPPED"))</f>
        <v/>
      </c>
      <c r="J1109" s="9"/>
      <c r="K1109" s="9"/>
      <c r="L1109" s="9"/>
      <c r="M1109" s="9"/>
      <c r="N1109" s="9"/>
    </row>
    <row r="1110" customFormat="false" ht="15" hidden="false" customHeight="false" outlineLevel="0" collapsed="false">
      <c r="A1110" s="14"/>
      <c r="B1110" s="9"/>
      <c r="C1110" s="9"/>
      <c r="D1110" s="15"/>
      <c r="E1110" s="9"/>
      <c r="F1110" s="9"/>
      <c r="G1110" s="16" t="str">
        <f aca="false">IF($D1110="","",$D1110*IF($F1110="",1,$F1110))</f>
        <v/>
      </c>
      <c r="H1110" s="9"/>
      <c r="I1110" s="10" t="str">
        <f aca="false">IF($H1110="","",IFERROR(INDEX(Categories!$B$5:$B$19,MATCH($H1110,Categories!$A$5:$A$19,0)),"UNMAPPED"))</f>
        <v/>
      </c>
      <c r="J1110" s="9"/>
      <c r="K1110" s="9"/>
      <c r="L1110" s="9"/>
      <c r="M1110" s="9"/>
      <c r="N1110" s="9"/>
    </row>
    <row r="1111" customFormat="false" ht="15" hidden="false" customHeight="false" outlineLevel="0" collapsed="false">
      <c r="A1111" s="14"/>
      <c r="B1111" s="9"/>
      <c r="C1111" s="9"/>
      <c r="D1111" s="15"/>
      <c r="E1111" s="9"/>
      <c r="F1111" s="9"/>
      <c r="G1111" s="16" t="str">
        <f aca="false">IF($D1111="","",$D1111*IF($F1111="",1,$F1111))</f>
        <v/>
      </c>
      <c r="H1111" s="9"/>
      <c r="I1111" s="10" t="str">
        <f aca="false">IF($H1111="","",IFERROR(INDEX(Categories!$B$5:$B$19,MATCH($H1111,Categories!$A$5:$A$19,0)),"UNMAPPED"))</f>
        <v/>
      </c>
      <c r="J1111" s="9"/>
      <c r="K1111" s="9"/>
      <c r="L1111" s="9"/>
      <c r="M1111" s="9"/>
      <c r="N1111" s="9"/>
    </row>
    <row r="1112" customFormat="false" ht="15" hidden="false" customHeight="false" outlineLevel="0" collapsed="false">
      <c r="A1112" s="14"/>
      <c r="B1112" s="9"/>
      <c r="C1112" s="9"/>
      <c r="D1112" s="15"/>
      <c r="E1112" s="9"/>
      <c r="F1112" s="9"/>
      <c r="G1112" s="16" t="str">
        <f aca="false">IF($D1112="","",$D1112*IF($F1112="",1,$F1112))</f>
        <v/>
      </c>
      <c r="H1112" s="9"/>
      <c r="I1112" s="10" t="str">
        <f aca="false">IF($H1112="","",IFERROR(INDEX(Categories!$B$5:$B$19,MATCH($H1112,Categories!$A$5:$A$19,0)),"UNMAPPED"))</f>
        <v/>
      </c>
      <c r="J1112" s="9"/>
      <c r="K1112" s="9"/>
      <c r="L1112" s="9"/>
      <c r="M1112" s="9"/>
      <c r="N1112" s="9"/>
    </row>
    <row r="1113" customFormat="false" ht="15" hidden="false" customHeight="false" outlineLevel="0" collapsed="false">
      <c r="A1113" s="14"/>
      <c r="B1113" s="9"/>
      <c r="C1113" s="9"/>
      <c r="D1113" s="15"/>
      <c r="E1113" s="9"/>
      <c r="F1113" s="9"/>
      <c r="G1113" s="16" t="str">
        <f aca="false">IF($D1113="","",$D1113*IF($F1113="",1,$F1113))</f>
        <v/>
      </c>
      <c r="H1113" s="9"/>
      <c r="I1113" s="10" t="str">
        <f aca="false">IF($H1113="","",IFERROR(INDEX(Categories!$B$5:$B$19,MATCH($H1113,Categories!$A$5:$A$19,0)),"UNMAPPED"))</f>
        <v/>
      </c>
      <c r="J1113" s="9"/>
      <c r="K1113" s="9"/>
      <c r="L1113" s="9"/>
      <c r="M1113" s="9"/>
      <c r="N1113" s="9"/>
    </row>
    <row r="1114" customFormat="false" ht="15" hidden="false" customHeight="false" outlineLevel="0" collapsed="false">
      <c r="A1114" s="14"/>
      <c r="B1114" s="9"/>
      <c r="C1114" s="9"/>
      <c r="D1114" s="15"/>
      <c r="E1114" s="9"/>
      <c r="F1114" s="9"/>
      <c r="G1114" s="16" t="str">
        <f aca="false">IF($D1114="","",$D1114*IF($F1114="",1,$F1114))</f>
        <v/>
      </c>
      <c r="H1114" s="9"/>
      <c r="I1114" s="10" t="str">
        <f aca="false">IF($H1114="","",IFERROR(INDEX(Categories!$B$5:$B$19,MATCH($H1114,Categories!$A$5:$A$19,0)),"UNMAPPED"))</f>
        <v/>
      </c>
      <c r="J1114" s="9"/>
      <c r="K1114" s="9"/>
      <c r="L1114" s="9"/>
      <c r="M1114" s="9"/>
      <c r="N1114" s="9"/>
    </row>
    <row r="1115" customFormat="false" ht="15" hidden="false" customHeight="false" outlineLevel="0" collapsed="false">
      <c r="A1115" s="14"/>
      <c r="B1115" s="9"/>
      <c r="C1115" s="9"/>
      <c r="D1115" s="15"/>
      <c r="E1115" s="9"/>
      <c r="F1115" s="9"/>
      <c r="G1115" s="16" t="str">
        <f aca="false">IF($D1115="","",$D1115*IF($F1115="",1,$F1115))</f>
        <v/>
      </c>
      <c r="H1115" s="9"/>
      <c r="I1115" s="10" t="str">
        <f aca="false">IF($H1115="","",IFERROR(INDEX(Categories!$B$5:$B$19,MATCH($H1115,Categories!$A$5:$A$19,0)),"UNMAPPED"))</f>
        <v/>
      </c>
      <c r="J1115" s="9"/>
      <c r="K1115" s="9"/>
      <c r="L1115" s="9"/>
      <c r="M1115" s="9"/>
      <c r="N1115" s="9"/>
    </row>
    <row r="1116" customFormat="false" ht="15" hidden="false" customHeight="false" outlineLevel="0" collapsed="false">
      <c r="A1116" s="14"/>
      <c r="B1116" s="9"/>
      <c r="C1116" s="9"/>
      <c r="D1116" s="15"/>
      <c r="E1116" s="9"/>
      <c r="F1116" s="9"/>
      <c r="G1116" s="16" t="str">
        <f aca="false">IF($D1116="","",$D1116*IF($F1116="",1,$F1116))</f>
        <v/>
      </c>
      <c r="H1116" s="9"/>
      <c r="I1116" s="10" t="str">
        <f aca="false">IF($H1116="","",IFERROR(INDEX(Categories!$B$5:$B$19,MATCH($H1116,Categories!$A$5:$A$19,0)),"UNMAPPED"))</f>
        <v/>
      </c>
      <c r="J1116" s="9"/>
      <c r="K1116" s="9"/>
      <c r="L1116" s="9"/>
      <c r="M1116" s="9"/>
      <c r="N1116" s="9"/>
    </row>
    <row r="1117" customFormat="false" ht="15" hidden="false" customHeight="false" outlineLevel="0" collapsed="false">
      <c r="A1117" s="14"/>
      <c r="B1117" s="9"/>
      <c r="C1117" s="9"/>
      <c r="D1117" s="15"/>
      <c r="E1117" s="9"/>
      <c r="F1117" s="9"/>
      <c r="G1117" s="16" t="str">
        <f aca="false">IF($D1117="","",$D1117*IF($F1117="",1,$F1117))</f>
        <v/>
      </c>
      <c r="H1117" s="9"/>
      <c r="I1117" s="10" t="str">
        <f aca="false">IF($H1117="","",IFERROR(INDEX(Categories!$B$5:$B$19,MATCH($H1117,Categories!$A$5:$A$19,0)),"UNMAPPED"))</f>
        <v/>
      </c>
      <c r="J1117" s="9"/>
      <c r="K1117" s="9"/>
      <c r="L1117" s="9"/>
      <c r="M1117" s="9"/>
      <c r="N1117" s="9"/>
    </row>
    <row r="1118" customFormat="false" ht="15" hidden="false" customHeight="false" outlineLevel="0" collapsed="false">
      <c r="A1118" s="14"/>
      <c r="B1118" s="9"/>
      <c r="C1118" s="9"/>
      <c r="D1118" s="15"/>
      <c r="E1118" s="9"/>
      <c r="F1118" s="9"/>
      <c r="G1118" s="16" t="str">
        <f aca="false">IF($D1118="","",$D1118*IF($F1118="",1,$F1118))</f>
        <v/>
      </c>
      <c r="H1118" s="9"/>
      <c r="I1118" s="10" t="str">
        <f aca="false">IF($H1118="","",IFERROR(INDEX(Categories!$B$5:$B$19,MATCH($H1118,Categories!$A$5:$A$19,0)),"UNMAPPED"))</f>
        <v/>
      </c>
      <c r="J1118" s="9"/>
      <c r="K1118" s="9"/>
      <c r="L1118" s="9"/>
      <c r="M1118" s="9"/>
      <c r="N1118" s="9"/>
    </row>
    <row r="1119" customFormat="false" ht="15" hidden="false" customHeight="false" outlineLevel="0" collapsed="false">
      <c r="A1119" s="14"/>
      <c r="B1119" s="9"/>
      <c r="C1119" s="9"/>
      <c r="D1119" s="15"/>
      <c r="E1119" s="9"/>
      <c r="F1119" s="9"/>
      <c r="G1119" s="16" t="str">
        <f aca="false">IF($D1119="","",$D1119*IF($F1119="",1,$F1119))</f>
        <v/>
      </c>
      <c r="H1119" s="9"/>
      <c r="I1119" s="10" t="str">
        <f aca="false">IF($H1119="","",IFERROR(INDEX(Categories!$B$5:$B$19,MATCH($H1119,Categories!$A$5:$A$19,0)),"UNMAPPED"))</f>
        <v/>
      </c>
      <c r="J1119" s="9"/>
      <c r="K1119" s="9"/>
      <c r="L1119" s="9"/>
      <c r="M1119" s="9"/>
      <c r="N1119" s="9"/>
    </row>
    <row r="1120" customFormat="false" ht="15" hidden="false" customHeight="false" outlineLevel="0" collapsed="false">
      <c r="A1120" s="14"/>
      <c r="B1120" s="9"/>
      <c r="C1120" s="9"/>
      <c r="D1120" s="15"/>
      <c r="E1120" s="9"/>
      <c r="F1120" s="9"/>
      <c r="G1120" s="16" t="str">
        <f aca="false">IF($D1120="","",$D1120*IF($F1120="",1,$F1120))</f>
        <v/>
      </c>
      <c r="H1120" s="9"/>
      <c r="I1120" s="10" t="str">
        <f aca="false">IF($H1120="","",IFERROR(INDEX(Categories!$B$5:$B$19,MATCH($H1120,Categories!$A$5:$A$19,0)),"UNMAPPED"))</f>
        <v/>
      </c>
      <c r="J1120" s="9"/>
      <c r="K1120" s="9"/>
      <c r="L1120" s="9"/>
      <c r="M1120" s="9"/>
      <c r="N1120" s="9"/>
    </row>
    <row r="1121" customFormat="false" ht="15" hidden="false" customHeight="false" outlineLevel="0" collapsed="false">
      <c r="A1121" s="14"/>
      <c r="B1121" s="9"/>
      <c r="C1121" s="9"/>
      <c r="D1121" s="15"/>
      <c r="E1121" s="9"/>
      <c r="F1121" s="9"/>
      <c r="G1121" s="16" t="str">
        <f aca="false">IF($D1121="","",$D1121*IF($F1121="",1,$F1121))</f>
        <v/>
      </c>
      <c r="H1121" s="9"/>
      <c r="I1121" s="10" t="str">
        <f aca="false">IF($H1121="","",IFERROR(INDEX(Categories!$B$5:$B$19,MATCH($H1121,Categories!$A$5:$A$19,0)),"UNMAPPED"))</f>
        <v/>
      </c>
      <c r="J1121" s="9"/>
      <c r="K1121" s="9"/>
      <c r="L1121" s="9"/>
      <c r="M1121" s="9"/>
      <c r="N1121" s="9"/>
    </row>
    <row r="1122" customFormat="false" ht="15" hidden="false" customHeight="false" outlineLevel="0" collapsed="false">
      <c r="A1122" s="14"/>
      <c r="B1122" s="9"/>
      <c r="C1122" s="9"/>
      <c r="D1122" s="15"/>
      <c r="E1122" s="9"/>
      <c r="F1122" s="9"/>
      <c r="G1122" s="16" t="str">
        <f aca="false">IF($D1122="","",$D1122*IF($F1122="",1,$F1122))</f>
        <v/>
      </c>
      <c r="H1122" s="9"/>
      <c r="I1122" s="10" t="str">
        <f aca="false">IF($H1122="","",IFERROR(INDEX(Categories!$B$5:$B$19,MATCH($H1122,Categories!$A$5:$A$19,0)),"UNMAPPED"))</f>
        <v/>
      </c>
      <c r="J1122" s="9"/>
      <c r="K1122" s="9"/>
      <c r="L1122" s="9"/>
      <c r="M1122" s="9"/>
      <c r="N1122" s="9"/>
    </row>
    <row r="1123" customFormat="false" ht="15" hidden="false" customHeight="false" outlineLevel="0" collapsed="false">
      <c r="A1123" s="14"/>
      <c r="B1123" s="9"/>
      <c r="C1123" s="9"/>
      <c r="D1123" s="15"/>
      <c r="E1123" s="9"/>
      <c r="F1123" s="9"/>
      <c r="G1123" s="16" t="str">
        <f aca="false">IF($D1123="","",$D1123*IF($F1123="",1,$F1123))</f>
        <v/>
      </c>
      <c r="H1123" s="9"/>
      <c r="I1123" s="10" t="str">
        <f aca="false">IF($H1123="","",IFERROR(INDEX(Categories!$B$5:$B$19,MATCH($H1123,Categories!$A$5:$A$19,0)),"UNMAPPED"))</f>
        <v/>
      </c>
      <c r="J1123" s="9"/>
      <c r="K1123" s="9"/>
      <c r="L1123" s="9"/>
      <c r="M1123" s="9"/>
      <c r="N1123" s="9"/>
    </row>
    <row r="1124" customFormat="false" ht="15" hidden="false" customHeight="false" outlineLevel="0" collapsed="false">
      <c r="A1124" s="14"/>
      <c r="B1124" s="9"/>
      <c r="C1124" s="9"/>
      <c r="D1124" s="15"/>
      <c r="E1124" s="9"/>
      <c r="F1124" s="9"/>
      <c r="G1124" s="16" t="str">
        <f aca="false">IF($D1124="","",$D1124*IF($F1124="",1,$F1124))</f>
        <v/>
      </c>
      <c r="H1124" s="9"/>
      <c r="I1124" s="10" t="str">
        <f aca="false">IF($H1124="","",IFERROR(INDEX(Categories!$B$5:$B$19,MATCH($H1124,Categories!$A$5:$A$19,0)),"UNMAPPED"))</f>
        <v/>
      </c>
      <c r="J1124" s="9"/>
      <c r="K1124" s="9"/>
      <c r="L1124" s="9"/>
      <c r="M1124" s="9"/>
      <c r="N1124" s="9"/>
    </row>
    <row r="1125" customFormat="false" ht="15" hidden="false" customHeight="false" outlineLevel="0" collapsed="false">
      <c r="A1125" s="14"/>
      <c r="B1125" s="9"/>
      <c r="C1125" s="9"/>
      <c r="D1125" s="15"/>
      <c r="E1125" s="9"/>
      <c r="F1125" s="9"/>
      <c r="G1125" s="16" t="str">
        <f aca="false">IF($D1125="","",$D1125*IF($F1125="",1,$F1125))</f>
        <v/>
      </c>
      <c r="H1125" s="9"/>
      <c r="I1125" s="10" t="str">
        <f aca="false">IF($H1125="","",IFERROR(INDEX(Categories!$B$5:$B$19,MATCH($H1125,Categories!$A$5:$A$19,0)),"UNMAPPED"))</f>
        <v/>
      </c>
      <c r="J1125" s="9"/>
      <c r="K1125" s="9"/>
      <c r="L1125" s="9"/>
      <c r="M1125" s="9"/>
      <c r="N1125" s="9"/>
    </row>
    <row r="1126" customFormat="false" ht="15" hidden="false" customHeight="false" outlineLevel="0" collapsed="false">
      <c r="A1126" s="14"/>
      <c r="B1126" s="9"/>
      <c r="C1126" s="9"/>
      <c r="D1126" s="15"/>
      <c r="E1126" s="9"/>
      <c r="F1126" s="9"/>
      <c r="G1126" s="16" t="str">
        <f aca="false">IF($D1126="","",$D1126*IF($F1126="",1,$F1126))</f>
        <v/>
      </c>
      <c r="H1126" s="9"/>
      <c r="I1126" s="10" t="str">
        <f aca="false">IF($H1126="","",IFERROR(INDEX(Categories!$B$5:$B$19,MATCH($H1126,Categories!$A$5:$A$19,0)),"UNMAPPED"))</f>
        <v/>
      </c>
      <c r="J1126" s="9"/>
      <c r="K1126" s="9"/>
      <c r="L1126" s="9"/>
      <c r="M1126" s="9"/>
      <c r="N1126" s="9"/>
    </row>
    <row r="1127" customFormat="false" ht="15" hidden="false" customHeight="false" outlineLevel="0" collapsed="false">
      <c r="A1127" s="14"/>
      <c r="B1127" s="9"/>
      <c r="C1127" s="9"/>
      <c r="D1127" s="15"/>
      <c r="E1127" s="9"/>
      <c r="F1127" s="9"/>
      <c r="G1127" s="16" t="str">
        <f aca="false">IF($D1127="","",$D1127*IF($F1127="",1,$F1127))</f>
        <v/>
      </c>
      <c r="H1127" s="9"/>
      <c r="I1127" s="10" t="str">
        <f aca="false">IF($H1127="","",IFERROR(INDEX(Categories!$B$5:$B$19,MATCH($H1127,Categories!$A$5:$A$19,0)),"UNMAPPED"))</f>
        <v/>
      </c>
      <c r="J1127" s="9"/>
      <c r="K1127" s="9"/>
      <c r="L1127" s="9"/>
      <c r="M1127" s="9"/>
      <c r="N1127" s="9"/>
    </row>
    <row r="1128" customFormat="false" ht="15" hidden="false" customHeight="false" outlineLevel="0" collapsed="false">
      <c r="A1128" s="14"/>
      <c r="B1128" s="9"/>
      <c r="C1128" s="9"/>
      <c r="D1128" s="15"/>
      <c r="E1128" s="9"/>
      <c r="F1128" s="9"/>
      <c r="G1128" s="16" t="str">
        <f aca="false">IF($D1128="","",$D1128*IF($F1128="",1,$F1128))</f>
        <v/>
      </c>
      <c r="H1128" s="9"/>
      <c r="I1128" s="10" t="str">
        <f aca="false">IF($H1128="","",IFERROR(INDEX(Categories!$B$5:$B$19,MATCH($H1128,Categories!$A$5:$A$19,0)),"UNMAPPED"))</f>
        <v/>
      </c>
      <c r="J1128" s="9"/>
      <c r="K1128" s="9"/>
      <c r="L1128" s="9"/>
      <c r="M1128" s="9"/>
      <c r="N1128" s="9"/>
    </row>
    <row r="1129" customFormat="false" ht="15" hidden="false" customHeight="false" outlineLevel="0" collapsed="false">
      <c r="A1129" s="14"/>
      <c r="B1129" s="9"/>
      <c r="C1129" s="9"/>
      <c r="D1129" s="15"/>
      <c r="E1129" s="9"/>
      <c r="F1129" s="9"/>
      <c r="G1129" s="16" t="str">
        <f aca="false">IF($D1129="","",$D1129*IF($F1129="",1,$F1129))</f>
        <v/>
      </c>
      <c r="H1129" s="9"/>
      <c r="I1129" s="10" t="str">
        <f aca="false">IF($H1129="","",IFERROR(INDEX(Categories!$B$5:$B$19,MATCH($H1129,Categories!$A$5:$A$19,0)),"UNMAPPED"))</f>
        <v/>
      </c>
      <c r="J1129" s="9"/>
      <c r="K1129" s="9"/>
      <c r="L1129" s="9"/>
      <c r="M1129" s="9"/>
      <c r="N1129" s="9"/>
    </row>
    <row r="1130" customFormat="false" ht="15" hidden="false" customHeight="false" outlineLevel="0" collapsed="false">
      <c r="A1130" s="14"/>
      <c r="B1130" s="9"/>
      <c r="C1130" s="9"/>
      <c r="D1130" s="15"/>
      <c r="E1130" s="9"/>
      <c r="F1130" s="9"/>
      <c r="G1130" s="16" t="str">
        <f aca="false">IF($D1130="","",$D1130*IF($F1130="",1,$F1130))</f>
        <v/>
      </c>
      <c r="H1130" s="9"/>
      <c r="I1130" s="10" t="str">
        <f aca="false">IF($H1130="","",IFERROR(INDEX(Categories!$B$5:$B$19,MATCH($H1130,Categories!$A$5:$A$19,0)),"UNMAPPED"))</f>
        <v/>
      </c>
      <c r="J1130" s="9"/>
      <c r="K1130" s="9"/>
      <c r="L1130" s="9"/>
      <c r="M1130" s="9"/>
      <c r="N1130" s="9"/>
    </row>
    <row r="1131" customFormat="false" ht="15" hidden="false" customHeight="false" outlineLevel="0" collapsed="false">
      <c r="A1131" s="14"/>
      <c r="B1131" s="9"/>
      <c r="C1131" s="9"/>
      <c r="D1131" s="15"/>
      <c r="E1131" s="9"/>
      <c r="F1131" s="9"/>
      <c r="G1131" s="16" t="str">
        <f aca="false">IF($D1131="","",$D1131*IF($F1131="",1,$F1131))</f>
        <v/>
      </c>
      <c r="H1131" s="9"/>
      <c r="I1131" s="10" t="str">
        <f aca="false">IF($H1131="","",IFERROR(INDEX(Categories!$B$5:$B$19,MATCH($H1131,Categories!$A$5:$A$19,0)),"UNMAPPED"))</f>
        <v/>
      </c>
      <c r="J1131" s="9"/>
      <c r="K1131" s="9"/>
      <c r="L1131" s="9"/>
      <c r="M1131" s="9"/>
      <c r="N1131" s="9"/>
    </row>
    <row r="1132" customFormat="false" ht="15" hidden="false" customHeight="false" outlineLevel="0" collapsed="false">
      <c r="A1132" s="14"/>
      <c r="B1132" s="9"/>
      <c r="C1132" s="9"/>
      <c r="D1132" s="15"/>
      <c r="E1132" s="9"/>
      <c r="F1132" s="9"/>
      <c r="G1132" s="16" t="str">
        <f aca="false">IF($D1132="","",$D1132*IF($F1132="",1,$F1132))</f>
        <v/>
      </c>
      <c r="H1132" s="9"/>
      <c r="I1132" s="10" t="str">
        <f aca="false">IF($H1132="","",IFERROR(INDEX(Categories!$B$5:$B$19,MATCH($H1132,Categories!$A$5:$A$19,0)),"UNMAPPED"))</f>
        <v/>
      </c>
      <c r="J1132" s="9"/>
      <c r="K1132" s="9"/>
      <c r="L1132" s="9"/>
      <c r="M1132" s="9"/>
      <c r="N1132" s="9"/>
    </row>
    <row r="1133" customFormat="false" ht="15" hidden="false" customHeight="false" outlineLevel="0" collapsed="false">
      <c r="A1133" s="14"/>
      <c r="B1133" s="9"/>
      <c r="C1133" s="9"/>
      <c r="D1133" s="15"/>
      <c r="E1133" s="9"/>
      <c r="F1133" s="9"/>
      <c r="G1133" s="16" t="str">
        <f aca="false">IF($D1133="","",$D1133*IF($F1133="",1,$F1133))</f>
        <v/>
      </c>
      <c r="H1133" s="9"/>
      <c r="I1133" s="10" t="str">
        <f aca="false">IF($H1133="","",IFERROR(INDEX(Categories!$B$5:$B$19,MATCH($H1133,Categories!$A$5:$A$19,0)),"UNMAPPED"))</f>
        <v/>
      </c>
      <c r="J1133" s="9"/>
      <c r="K1133" s="9"/>
      <c r="L1133" s="9"/>
      <c r="M1133" s="9"/>
      <c r="N1133" s="9"/>
    </row>
    <row r="1134" customFormat="false" ht="15" hidden="false" customHeight="false" outlineLevel="0" collapsed="false">
      <c r="A1134" s="14"/>
      <c r="B1134" s="9"/>
      <c r="C1134" s="9"/>
      <c r="D1134" s="15"/>
      <c r="E1134" s="9"/>
      <c r="F1134" s="9"/>
      <c r="G1134" s="16" t="str">
        <f aca="false">IF($D1134="","",$D1134*IF($F1134="",1,$F1134))</f>
        <v/>
      </c>
      <c r="H1134" s="9"/>
      <c r="I1134" s="10" t="str">
        <f aca="false">IF($H1134="","",IFERROR(INDEX(Categories!$B$5:$B$19,MATCH($H1134,Categories!$A$5:$A$19,0)),"UNMAPPED"))</f>
        <v/>
      </c>
      <c r="J1134" s="9"/>
      <c r="K1134" s="9"/>
      <c r="L1134" s="9"/>
      <c r="M1134" s="9"/>
      <c r="N1134" s="9"/>
    </row>
    <row r="1135" customFormat="false" ht="15" hidden="false" customHeight="false" outlineLevel="0" collapsed="false">
      <c r="A1135" s="14"/>
      <c r="B1135" s="9"/>
      <c r="C1135" s="9"/>
      <c r="D1135" s="15"/>
      <c r="E1135" s="9"/>
      <c r="F1135" s="9"/>
      <c r="G1135" s="16" t="str">
        <f aca="false">IF($D1135="","",$D1135*IF($F1135="",1,$F1135))</f>
        <v/>
      </c>
      <c r="H1135" s="9"/>
      <c r="I1135" s="10" t="str">
        <f aca="false">IF($H1135="","",IFERROR(INDEX(Categories!$B$5:$B$19,MATCH($H1135,Categories!$A$5:$A$19,0)),"UNMAPPED"))</f>
        <v/>
      </c>
      <c r="J1135" s="9"/>
      <c r="K1135" s="9"/>
      <c r="L1135" s="9"/>
      <c r="M1135" s="9"/>
      <c r="N1135" s="9"/>
    </row>
    <row r="1136" customFormat="false" ht="15" hidden="false" customHeight="false" outlineLevel="0" collapsed="false">
      <c r="A1136" s="14"/>
      <c r="B1136" s="9"/>
      <c r="C1136" s="9"/>
      <c r="D1136" s="15"/>
      <c r="E1136" s="9"/>
      <c r="F1136" s="9"/>
      <c r="G1136" s="16" t="str">
        <f aca="false">IF($D1136="","",$D1136*IF($F1136="",1,$F1136))</f>
        <v/>
      </c>
      <c r="H1136" s="9"/>
      <c r="I1136" s="10" t="str">
        <f aca="false">IF($H1136="","",IFERROR(INDEX(Categories!$B$5:$B$19,MATCH($H1136,Categories!$A$5:$A$19,0)),"UNMAPPED"))</f>
        <v/>
      </c>
      <c r="J1136" s="9"/>
      <c r="K1136" s="9"/>
      <c r="L1136" s="9"/>
      <c r="M1136" s="9"/>
      <c r="N1136" s="9"/>
    </row>
    <row r="1137" customFormat="false" ht="15" hidden="false" customHeight="false" outlineLevel="0" collapsed="false">
      <c r="A1137" s="14"/>
      <c r="B1137" s="9"/>
      <c r="C1137" s="9"/>
      <c r="D1137" s="15"/>
      <c r="E1137" s="9"/>
      <c r="F1137" s="9"/>
      <c r="G1137" s="16" t="str">
        <f aca="false">IF($D1137="","",$D1137*IF($F1137="",1,$F1137))</f>
        <v/>
      </c>
      <c r="H1137" s="9"/>
      <c r="I1137" s="10" t="str">
        <f aca="false">IF($H1137="","",IFERROR(INDEX(Categories!$B$5:$B$19,MATCH($H1137,Categories!$A$5:$A$19,0)),"UNMAPPED"))</f>
        <v/>
      </c>
      <c r="J1137" s="9"/>
      <c r="K1137" s="9"/>
      <c r="L1137" s="9"/>
      <c r="M1137" s="9"/>
      <c r="N1137" s="9"/>
    </row>
    <row r="1138" customFormat="false" ht="15" hidden="false" customHeight="false" outlineLevel="0" collapsed="false">
      <c r="A1138" s="14"/>
      <c r="B1138" s="9"/>
      <c r="C1138" s="9"/>
      <c r="D1138" s="15"/>
      <c r="E1138" s="9"/>
      <c r="F1138" s="9"/>
      <c r="G1138" s="16" t="str">
        <f aca="false">IF($D1138="","",$D1138*IF($F1138="",1,$F1138))</f>
        <v/>
      </c>
      <c r="H1138" s="9"/>
      <c r="I1138" s="10" t="str">
        <f aca="false">IF($H1138="","",IFERROR(INDEX(Categories!$B$5:$B$19,MATCH($H1138,Categories!$A$5:$A$19,0)),"UNMAPPED"))</f>
        <v/>
      </c>
      <c r="J1138" s="9"/>
      <c r="K1138" s="9"/>
      <c r="L1138" s="9"/>
      <c r="M1138" s="9"/>
      <c r="N1138" s="9"/>
    </row>
    <row r="1139" customFormat="false" ht="15" hidden="false" customHeight="false" outlineLevel="0" collapsed="false">
      <c r="A1139" s="14"/>
      <c r="B1139" s="9"/>
      <c r="C1139" s="9"/>
      <c r="D1139" s="15"/>
      <c r="E1139" s="9"/>
      <c r="F1139" s="9"/>
      <c r="G1139" s="16" t="str">
        <f aca="false">IF($D1139="","",$D1139*IF($F1139="",1,$F1139))</f>
        <v/>
      </c>
      <c r="H1139" s="9"/>
      <c r="I1139" s="10" t="str">
        <f aca="false">IF($H1139="","",IFERROR(INDEX(Categories!$B$5:$B$19,MATCH($H1139,Categories!$A$5:$A$19,0)),"UNMAPPED"))</f>
        <v/>
      </c>
      <c r="J1139" s="9"/>
      <c r="K1139" s="9"/>
      <c r="L1139" s="9"/>
      <c r="M1139" s="9"/>
      <c r="N1139" s="9"/>
    </row>
    <row r="1140" customFormat="false" ht="15" hidden="false" customHeight="false" outlineLevel="0" collapsed="false">
      <c r="A1140" s="14"/>
      <c r="B1140" s="9"/>
      <c r="C1140" s="9"/>
      <c r="D1140" s="15"/>
      <c r="E1140" s="9"/>
      <c r="F1140" s="9"/>
      <c r="G1140" s="16" t="str">
        <f aca="false">IF($D1140="","",$D1140*IF($F1140="",1,$F1140))</f>
        <v/>
      </c>
      <c r="H1140" s="9"/>
      <c r="I1140" s="10" t="str">
        <f aca="false">IF($H1140="","",IFERROR(INDEX(Categories!$B$5:$B$19,MATCH($H1140,Categories!$A$5:$A$19,0)),"UNMAPPED"))</f>
        <v/>
      </c>
      <c r="J1140" s="9"/>
      <c r="K1140" s="9"/>
      <c r="L1140" s="9"/>
      <c r="M1140" s="9"/>
      <c r="N1140" s="9"/>
    </row>
    <row r="1141" customFormat="false" ht="15" hidden="false" customHeight="false" outlineLevel="0" collapsed="false">
      <c r="A1141" s="14"/>
      <c r="B1141" s="9"/>
      <c r="C1141" s="9"/>
      <c r="D1141" s="15"/>
      <c r="E1141" s="9"/>
      <c r="F1141" s="9"/>
      <c r="G1141" s="16" t="str">
        <f aca="false">IF($D1141="","",$D1141*IF($F1141="",1,$F1141))</f>
        <v/>
      </c>
      <c r="H1141" s="9"/>
      <c r="I1141" s="10" t="str">
        <f aca="false">IF($H1141="","",IFERROR(INDEX(Categories!$B$5:$B$19,MATCH($H1141,Categories!$A$5:$A$19,0)),"UNMAPPED"))</f>
        <v/>
      </c>
      <c r="J1141" s="9"/>
      <c r="K1141" s="9"/>
      <c r="L1141" s="9"/>
      <c r="M1141" s="9"/>
      <c r="N1141" s="9"/>
    </row>
    <row r="1142" customFormat="false" ht="15" hidden="false" customHeight="false" outlineLevel="0" collapsed="false">
      <c r="A1142" s="14"/>
      <c r="B1142" s="9"/>
      <c r="C1142" s="9"/>
      <c r="D1142" s="15"/>
      <c r="E1142" s="9"/>
      <c r="F1142" s="9"/>
      <c r="G1142" s="16" t="str">
        <f aca="false">IF($D1142="","",$D1142*IF($F1142="",1,$F1142))</f>
        <v/>
      </c>
      <c r="H1142" s="9"/>
      <c r="I1142" s="10" t="str">
        <f aca="false">IF($H1142="","",IFERROR(INDEX(Categories!$B$5:$B$19,MATCH($H1142,Categories!$A$5:$A$19,0)),"UNMAPPED"))</f>
        <v/>
      </c>
      <c r="J1142" s="9"/>
      <c r="K1142" s="9"/>
      <c r="L1142" s="9"/>
      <c r="M1142" s="9"/>
      <c r="N1142" s="9"/>
    </row>
    <row r="1143" customFormat="false" ht="15" hidden="false" customHeight="false" outlineLevel="0" collapsed="false">
      <c r="A1143" s="14"/>
      <c r="B1143" s="9"/>
      <c r="C1143" s="9"/>
      <c r="D1143" s="15"/>
      <c r="E1143" s="9"/>
      <c r="F1143" s="9"/>
      <c r="G1143" s="16" t="str">
        <f aca="false">IF($D1143="","",$D1143*IF($F1143="",1,$F1143))</f>
        <v/>
      </c>
      <c r="H1143" s="9"/>
      <c r="I1143" s="10" t="str">
        <f aca="false">IF($H1143="","",IFERROR(INDEX(Categories!$B$5:$B$19,MATCH($H1143,Categories!$A$5:$A$19,0)),"UNMAPPED"))</f>
        <v/>
      </c>
      <c r="J1143" s="9"/>
      <c r="K1143" s="9"/>
      <c r="L1143" s="9"/>
      <c r="M1143" s="9"/>
      <c r="N1143" s="9"/>
    </row>
    <row r="1144" customFormat="false" ht="15" hidden="false" customHeight="false" outlineLevel="0" collapsed="false">
      <c r="A1144" s="14"/>
      <c r="B1144" s="9"/>
      <c r="C1144" s="9"/>
      <c r="D1144" s="15"/>
      <c r="E1144" s="9"/>
      <c r="F1144" s="9"/>
      <c r="G1144" s="16" t="str">
        <f aca="false">IF($D1144="","",$D1144*IF($F1144="",1,$F1144))</f>
        <v/>
      </c>
      <c r="H1144" s="9"/>
      <c r="I1144" s="10" t="str">
        <f aca="false">IF($H1144="","",IFERROR(INDEX(Categories!$B$5:$B$19,MATCH($H1144,Categories!$A$5:$A$19,0)),"UNMAPPED"))</f>
        <v/>
      </c>
      <c r="J1144" s="9"/>
      <c r="K1144" s="9"/>
      <c r="L1144" s="9"/>
      <c r="M1144" s="9"/>
      <c r="N1144" s="9"/>
    </row>
    <row r="1145" customFormat="false" ht="15" hidden="false" customHeight="false" outlineLevel="0" collapsed="false">
      <c r="A1145" s="14"/>
      <c r="B1145" s="9"/>
      <c r="C1145" s="9"/>
      <c r="D1145" s="15"/>
      <c r="E1145" s="9"/>
      <c r="F1145" s="9"/>
      <c r="G1145" s="16" t="str">
        <f aca="false">IF($D1145="","",$D1145*IF($F1145="",1,$F1145))</f>
        <v/>
      </c>
      <c r="H1145" s="9"/>
      <c r="I1145" s="10" t="str">
        <f aca="false">IF($H1145="","",IFERROR(INDEX(Categories!$B$5:$B$19,MATCH($H1145,Categories!$A$5:$A$19,0)),"UNMAPPED"))</f>
        <v/>
      </c>
      <c r="J1145" s="9"/>
      <c r="K1145" s="9"/>
      <c r="L1145" s="9"/>
      <c r="M1145" s="9"/>
      <c r="N1145" s="9"/>
    </row>
    <row r="1146" customFormat="false" ht="15" hidden="false" customHeight="false" outlineLevel="0" collapsed="false">
      <c r="A1146" s="14"/>
      <c r="B1146" s="9"/>
      <c r="C1146" s="9"/>
      <c r="D1146" s="15"/>
      <c r="E1146" s="9"/>
      <c r="F1146" s="9"/>
      <c r="G1146" s="16" t="str">
        <f aca="false">IF($D1146="","",$D1146*IF($F1146="",1,$F1146))</f>
        <v/>
      </c>
      <c r="H1146" s="9"/>
      <c r="I1146" s="10" t="str">
        <f aca="false">IF($H1146="","",IFERROR(INDEX(Categories!$B$5:$B$19,MATCH($H1146,Categories!$A$5:$A$19,0)),"UNMAPPED"))</f>
        <v/>
      </c>
      <c r="J1146" s="9"/>
      <c r="K1146" s="9"/>
      <c r="L1146" s="9"/>
      <c r="M1146" s="9"/>
      <c r="N1146" s="9"/>
    </row>
    <row r="1147" customFormat="false" ht="15" hidden="false" customHeight="false" outlineLevel="0" collapsed="false">
      <c r="A1147" s="14"/>
      <c r="B1147" s="9"/>
      <c r="C1147" s="9"/>
      <c r="D1147" s="15"/>
      <c r="E1147" s="9"/>
      <c r="F1147" s="9"/>
      <c r="G1147" s="16" t="str">
        <f aca="false">IF($D1147="","",$D1147*IF($F1147="",1,$F1147))</f>
        <v/>
      </c>
      <c r="H1147" s="9"/>
      <c r="I1147" s="10" t="str">
        <f aca="false">IF($H1147="","",IFERROR(INDEX(Categories!$B$5:$B$19,MATCH($H1147,Categories!$A$5:$A$19,0)),"UNMAPPED"))</f>
        <v/>
      </c>
      <c r="J1147" s="9"/>
      <c r="K1147" s="9"/>
      <c r="L1147" s="9"/>
      <c r="M1147" s="9"/>
      <c r="N1147" s="9"/>
    </row>
    <row r="1148" customFormat="false" ht="15" hidden="false" customHeight="false" outlineLevel="0" collapsed="false">
      <c r="A1148" s="14"/>
      <c r="B1148" s="9"/>
      <c r="C1148" s="9"/>
      <c r="D1148" s="15"/>
      <c r="E1148" s="9"/>
      <c r="F1148" s="9"/>
      <c r="G1148" s="16" t="str">
        <f aca="false">IF($D1148="","",$D1148*IF($F1148="",1,$F1148))</f>
        <v/>
      </c>
      <c r="H1148" s="9"/>
      <c r="I1148" s="10" t="str">
        <f aca="false">IF($H1148="","",IFERROR(INDEX(Categories!$B$5:$B$19,MATCH($H1148,Categories!$A$5:$A$19,0)),"UNMAPPED"))</f>
        <v/>
      </c>
      <c r="J1148" s="9"/>
      <c r="K1148" s="9"/>
      <c r="L1148" s="9"/>
      <c r="M1148" s="9"/>
      <c r="N1148" s="9"/>
    </row>
    <row r="1149" customFormat="false" ht="15" hidden="false" customHeight="false" outlineLevel="0" collapsed="false">
      <c r="A1149" s="14"/>
      <c r="B1149" s="9"/>
      <c r="C1149" s="9"/>
      <c r="D1149" s="15"/>
      <c r="E1149" s="9"/>
      <c r="F1149" s="9"/>
      <c r="G1149" s="16" t="str">
        <f aca="false">IF($D1149="","",$D1149*IF($F1149="",1,$F1149))</f>
        <v/>
      </c>
      <c r="H1149" s="9"/>
      <c r="I1149" s="10" t="str">
        <f aca="false">IF($H1149="","",IFERROR(INDEX(Categories!$B$5:$B$19,MATCH($H1149,Categories!$A$5:$A$19,0)),"UNMAPPED"))</f>
        <v/>
      </c>
      <c r="J1149" s="9"/>
      <c r="K1149" s="9"/>
      <c r="L1149" s="9"/>
      <c r="M1149" s="9"/>
      <c r="N1149" s="9"/>
    </row>
    <row r="1150" customFormat="false" ht="15" hidden="false" customHeight="false" outlineLevel="0" collapsed="false">
      <c r="A1150" s="14"/>
      <c r="B1150" s="9"/>
      <c r="C1150" s="9"/>
      <c r="D1150" s="15"/>
      <c r="E1150" s="9"/>
      <c r="F1150" s="9"/>
      <c r="G1150" s="16" t="str">
        <f aca="false">IF($D1150="","",$D1150*IF($F1150="",1,$F1150))</f>
        <v/>
      </c>
      <c r="H1150" s="9"/>
      <c r="I1150" s="10" t="str">
        <f aca="false">IF($H1150="","",IFERROR(INDEX(Categories!$B$5:$B$19,MATCH($H1150,Categories!$A$5:$A$19,0)),"UNMAPPED"))</f>
        <v/>
      </c>
      <c r="J1150" s="9"/>
      <c r="K1150" s="9"/>
      <c r="L1150" s="9"/>
      <c r="M1150" s="9"/>
      <c r="N1150" s="9"/>
    </row>
    <row r="1151" customFormat="false" ht="15" hidden="false" customHeight="false" outlineLevel="0" collapsed="false">
      <c r="A1151" s="14"/>
      <c r="B1151" s="9"/>
      <c r="C1151" s="9"/>
      <c r="D1151" s="15"/>
      <c r="E1151" s="9"/>
      <c r="F1151" s="9"/>
      <c r="G1151" s="16" t="str">
        <f aca="false">IF($D1151="","",$D1151*IF($F1151="",1,$F1151))</f>
        <v/>
      </c>
      <c r="H1151" s="9"/>
      <c r="I1151" s="10" t="str">
        <f aca="false">IF($H1151="","",IFERROR(INDEX(Categories!$B$5:$B$19,MATCH($H1151,Categories!$A$5:$A$19,0)),"UNMAPPED"))</f>
        <v/>
      </c>
      <c r="J1151" s="9"/>
      <c r="K1151" s="9"/>
      <c r="L1151" s="9"/>
      <c r="M1151" s="9"/>
      <c r="N1151" s="9"/>
    </row>
    <row r="1152" customFormat="false" ht="15" hidden="false" customHeight="false" outlineLevel="0" collapsed="false">
      <c r="A1152" s="14"/>
      <c r="B1152" s="9"/>
      <c r="C1152" s="9"/>
      <c r="D1152" s="15"/>
      <c r="E1152" s="9"/>
      <c r="F1152" s="9"/>
      <c r="G1152" s="16" t="str">
        <f aca="false">IF($D1152="","",$D1152*IF($F1152="",1,$F1152))</f>
        <v/>
      </c>
      <c r="H1152" s="9"/>
      <c r="I1152" s="10" t="str">
        <f aca="false">IF($H1152="","",IFERROR(INDEX(Categories!$B$5:$B$19,MATCH($H1152,Categories!$A$5:$A$19,0)),"UNMAPPED"))</f>
        <v/>
      </c>
      <c r="J1152" s="9"/>
      <c r="K1152" s="9"/>
      <c r="L1152" s="9"/>
      <c r="M1152" s="9"/>
      <c r="N1152" s="9"/>
    </row>
    <row r="1153" customFormat="false" ht="15" hidden="false" customHeight="false" outlineLevel="0" collapsed="false">
      <c r="A1153" s="14"/>
      <c r="B1153" s="9"/>
      <c r="C1153" s="9"/>
      <c r="D1153" s="15"/>
      <c r="E1153" s="9"/>
      <c r="F1153" s="9"/>
      <c r="G1153" s="16" t="str">
        <f aca="false">IF($D1153="","",$D1153*IF($F1153="",1,$F1153))</f>
        <v/>
      </c>
      <c r="H1153" s="9"/>
      <c r="I1153" s="10" t="str">
        <f aca="false">IF($H1153="","",IFERROR(INDEX(Categories!$B$5:$B$19,MATCH($H1153,Categories!$A$5:$A$19,0)),"UNMAPPED"))</f>
        <v/>
      </c>
      <c r="J1153" s="9"/>
      <c r="K1153" s="9"/>
      <c r="L1153" s="9"/>
      <c r="M1153" s="9"/>
      <c r="N1153" s="9"/>
    </row>
    <row r="1154" customFormat="false" ht="15" hidden="false" customHeight="false" outlineLevel="0" collapsed="false">
      <c r="A1154" s="14"/>
      <c r="B1154" s="9"/>
      <c r="C1154" s="9"/>
      <c r="D1154" s="15"/>
      <c r="E1154" s="9"/>
      <c r="F1154" s="9"/>
      <c r="G1154" s="16" t="str">
        <f aca="false">IF($D1154="","",$D1154*IF($F1154="",1,$F1154))</f>
        <v/>
      </c>
      <c r="H1154" s="9"/>
      <c r="I1154" s="10" t="str">
        <f aca="false">IF($H1154="","",IFERROR(INDEX(Categories!$B$5:$B$19,MATCH($H1154,Categories!$A$5:$A$19,0)),"UNMAPPED"))</f>
        <v/>
      </c>
      <c r="J1154" s="9"/>
      <c r="K1154" s="9"/>
      <c r="L1154" s="9"/>
      <c r="M1154" s="9"/>
      <c r="N1154" s="9"/>
    </row>
    <row r="1155" customFormat="false" ht="15" hidden="false" customHeight="false" outlineLevel="0" collapsed="false">
      <c r="A1155" s="14"/>
      <c r="B1155" s="9"/>
      <c r="C1155" s="9"/>
      <c r="D1155" s="15"/>
      <c r="E1155" s="9"/>
      <c r="F1155" s="9"/>
      <c r="G1155" s="16" t="str">
        <f aca="false">IF($D1155="","",$D1155*IF($F1155="",1,$F1155))</f>
        <v/>
      </c>
      <c r="H1155" s="9"/>
      <c r="I1155" s="10" t="str">
        <f aca="false">IF($H1155="","",IFERROR(INDEX(Categories!$B$5:$B$19,MATCH($H1155,Categories!$A$5:$A$19,0)),"UNMAPPED"))</f>
        <v/>
      </c>
      <c r="J1155" s="9"/>
      <c r="K1155" s="9"/>
      <c r="L1155" s="9"/>
      <c r="M1155" s="9"/>
      <c r="N1155" s="9"/>
    </row>
    <row r="1156" customFormat="false" ht="15" hidden="false" customHeight="false" outlineLevel="0" collapsed="false">
      <c r="A1156" s="14"/>
      <c r="B1156" s="9"/>
      <c r="C1156" s="9"/>
      <c r="D1156" s="15"/>
      <c r="E1156" s="9"/>
      <c r="F1156" s="9"/>
      <c r="G1156" s="16" t="str">
        <f aca="false">IF($D1156="","",$D1156*IF($F1156="",1,$F1156))</f>
        <v/>
      </c>
      <c r="H1156" s="9"/>
      <c r="I1156" s="10" t="str">
        <f aca="false">IF($H1156="","",IFERROR(INDEX(Categories!$B$5:$B$19,MATCH($H1156,Categories!$A$5:$A$19,0)),"UNMAPPED"))</f>
        <v/>
      </c>
      <c r="J1156" s="9"/>
      <c r="K1156" s="9"/>
      <c r="L1156" s="9"/>
      <c r="M1156" s="9"/>
      <c r="N1156" s="9"/>
    </row>
    <row r="1157" customFormat="false" ht="15" hidden="false" customHeight="false" outlineLevel="0" collapsed="false">
      <c r="A1157" s="14"/>
      <c r="B1157" s="9"/>
      <c r="C1157" s="9"/>
      <c r="D1157" s="15"/>
      <c r="E1157" s="9"/>
      <c r="F1157" s="9"/>
      <c r="G1157" s="16" t="str">
        <f aca="false">IF($D1157="","",$D1157*IF($F1157="",1,$F1157))</f>
        <v/>
      </c>
      <c r="H1157" s="9"/>
      <c r="I1157" s="10" t="str">
        <f aca="false">IF($H1157="","",IFERROR(INDEX(Categories!$B$5:$B$19,MATCH($H1157,Categories!$A$5:$A$19,0)),"UNMAPPED"))</f>
        <v/>
      </c>
      <c r="J1157" s="9"/>
      <c r="K1157" s="9"/>
      <c r="L1157" s="9"/>
      <c r="M1157" s="9"/>
      <c r="N1157" s="9"/>
    </row>
    <row r="1158" customFormat="false" ht="15" hidden="false" customHeight="false" outlineLevel="0" collapsed="false">
      <c r="A1158" s="14"/>
      <c r="B1158" s="9"/>
      <c r="C1158" s="9"/>
      <c r="D1158" s="15"/>
      <c r="E1158" s="9"/>
      <c r="F1158" s="9"/>
      <c r="G1158" s="16" t="str">
        <f aca="false">IF($D1158="","",$D1158*IF($F1158="",1,$F1158))</f>
        <v/>
      </c>
      <c r="H1158" s="9"/>
      <c r="I1158" s="10" t="str">
        <f aca="false">IF($H1158="","",IFERROR(INDEX(Categories!$B$5:$B$19,MATCH($H1158,Categories!$A$5:$A$19,0)),"UNMAPPED"))</f>
        <v/>
      </c>
      <c r="J1158" s="9"/>
      <c r="K1158" s="9"/>
      <c r="L1158" s="9"/>
      <c r="M1158" s="9"/>
      <c r="N1158" s="9"/>
    </row>
    <row r="1159" customFormat="false" ht="15" hidden="false" customHeight="false" outlineLevel="0" collapsed="false">
      <c r="A1159" s="14"/>
      <c r="B1159" s="9"/>
      <c r="C1159" s="9"/>
      <c r="D1159" s="15"/>
      <c r="E1159" s="9"/>
      <c r="F1159" s="9"/>
      <c r="G1159" s="16" t="str">
        <f aca="false">IF($D1159="","",$D1159*IF($F1159="",1,$F1159))</f>
        <v/>
      </c>
      <c r="H1159" s="9"/>
      <c r="I1159" s="10" t="str">
        <f aca="false">IF($H1159="","",IFERROR(INDEX(Categories!$B$5:$B$19,MATCH($H1159,Categories!$A$5:$A$19,0)),"UNMAPPED"))</f>
        <v/>
      </c>
      <c r="J1159" s="9"/>
      <c r="K1159" s="9"/>
      <c r="L1159" s="9"/>
      <c r="M1159" s="9"/>
      <c r="N1159" s="9"/>
    </row>
    <row r="1160" customFormat="false" ht="15" hidden="false" customHeight="false" outlineLevel="0" collapsed="false">
      <c r="A1160" s="14"/>
      <c r="B1160" s="9"/>
      <c r="C1160" s="9"/>
      <c r="D1160" s="15"/>
      <c r="E1160" s="9"/>
      <c r="F1160" s="9"/>
      <c r="G1160" s="16" t="str">
        <f aca="false">IF($D1160="","",$D1160*IF($F1160="",1,$F1160))</f>
        <v/>
      </c>
      <c r="H1160" s="9"/>
      <c r="I1160" s="10" t="str">
        <f aca="false">IF($H1160="","",IFERROR(INDEX(Categories!$B$5:$B$19,MATCH($H1160,Categories!$A$5:$A$19,0)),"UNMAPPED"))</f>
        <v/>
      </c>
      <c r="J1160" s="9"/>
      <c r="K1160" s="9"/>
      <c r="L1160" s="9"/>
      <c r="M1160" s="9"/>
      <c r="N1160" s="9"/>
    </row>
    <row r="1161" customFormat="false" ht="15" hidden="false" customHeight="false" outlineLevel="0" collapsed="false">
      <c r="A1161" s="14"/>
      <c r="B1161" s="9"/>
      <c r="C1161" s="9"/>
      <c r="D1161" s="15"/>
      <c r="E1161" s="9"/>
      <c r="F1161" s="9"/>
      <c r="G1161" s="16" t="str">
        <f aca="false">IF($D1161="","",$D1161*IF($F1161="",1,$F1161))</f>
        <v/>
      </c>
      <c r="H1161" s="9"/>
      <c r="I1161" s="10" t="str">
        <f aca="false">IF($H1161="","",IFERROR(INDEX(Categories!$B$5:$B$19,MATCH($H1161,Categories!$A$5:$A$19,0)),"UNMAPPED"))</f>
        <v/>
      </c>
      <c r="J1161" s="9"/>
      <c r="K1161" s="9"/>
      <c r="L1161" s="9"/>
      <c r="M1161" s="9"/>
      <c r="N1161" s="9"/>
    </row>
    <row r="1162" customFormat="false" ht="15" hidden="false" customHeight="false" outlineLevel="0" collapsed="false">
      <c r="A1162" s="14"/>
      <c r="B1162" s="9"/>
      <c r="C1162" s="9"/>
      <c r="D1162" s="15"/>
      <c r="E1162" s="9"/>
      <c r="F1162" s="9"/>
      <c r="G1162" s="16" t="str">
        <f aca="false">IF($D1162="","",$D1162*IF($F1162="",1,$F1162))</f>
        <v/>
      </c>
      <c r="H1162" s="9"/>
      <c r="I1162" s="10" t="str">
        <f aca="false">IF($H1162="","",IFERROR(INDEX(Categories!$B$5:$B$19,MATCH($H1162,Categories!$A$5:$A$19,0)),"UNMAPPED"))</f>
        <v/>
      </c>
      <c r="J1162" s="9"/>
      <c r="K1162" s="9"/>
      <c r="L1162" s="9"/>
      <c r="M1162" s="9"/>
      <c r="N1162" s="9"/>
    </row>
    <row r="1163" customFormat="false" ht="15" hidden="false" customHeight="false" outlineLevel="0" collapsed="false">
      <c r="A1163" s="14"/>
      <c r="B1163" s="9"/>
      <c r="C1163" s="9"/>
      <c r="D1163" s="15"/>
      <c r="E1163" s="9"/>
      <c r="F1163" s="9"/>
      <c r="G1163" s="16" t="str">
        <f aca="false">IF($D1163="","",$D1163*IF($F1163="",1,$F1163))</f>
        <v/>
      </c>
      <c r="H1163" s="9"/>
      <c r="I1163" s="10" t="str">
        <f aca="false">IF($H1163="","",IFERROR(INDEX(Categories!$B$5:$B$19,MATCH($H1163,Categories!$A$5:$A$19,0)),"UNMAPPED"))</f>
        <v/>
      </c>
      <c r="J1163" s="9"/>
      <c r="K1163" s="9"/>
      <c r="L1163" s="9"/>
      <c r="M1163" s="9"/>
      <c r="N1163" s="9"/>
    </row>
    <row r="1164" customFormat="false" ht="15" hidden="false" customHeight="false" outlineLevel="0" collapsed="false">
      <c r="A1164" s="14"/>
      <c r="B1164" s="9"/>
      <c r="C1164" s="9"/>
      <c r="D1164" s="15"/>
      <c r="E1164" s="9"/>
      <c r="F1164" s="9"/>
      <c r="G1164" s="16" t="str">
        <f aca="false">IF($D1164="","",$D1164*IF($F1164="",1,$F1164))</f>
        <v/>
      </c>
      <c r="H1164" s="9"/>
      <c r="I1164" s="10" t="str">
        <f aca="false">IF($H1164="","",IFERROR(INDEX(Categories!$B$5:$B$19,MATCH($H1164,Categories!$A$5:$A$19,0)),"UNMAPPED"))</f>
        <v/>
      </c>
      <c r="J1164" s="9"/>
      <c r="K1164" s="9"/>
      <c r="L1164" s="9"/>
      <c r="M1164" s="9"/>
      <c r="N1164" s="9"/>
    </row>
    <row r="1165" customFormat="false" ht="15" hidden="false" customHeight="false" outlineLevel="0" collapsed="false">
      <c r="A1165" s="14"/>
      <c r="B1165" s="9"/>
      <c r="C1165" s="9"/>
      <c r="D1165" s="15"/>
      <c r="E1165" s="9"/>
      <c r="F1165" s="9"/>
      <c r="G1165" s="16" t="str">
        <f aca="false">IF($D1165="","",$D1165*IF($F1165="",1,$F1165))</f>
        <v/>
      </c>
      <c r="H1165" s="9"/>
      <c r="I1165" s="10" t="str">
        <f aca="false">IF($H1165="","",IFERROR(INDEX(Categories!$B$5:$B$19,MATCH($H1165,Categories!$A$5:$A$19,0)),"UNMAPPED"))</f>
        <v/>
      </c>
      <c r="J1165" s="9"/>
      <c r="K1165" s="9"/>
      <c r="L1165" s="9"/>
      <c r="M1165" s="9"/>
      <c r="N1165" s="9"/>
    </row>
    <row r="1166" customFormat="false" ht="15" hidden="false" customHeight="false" outlineLevel="0" collapsed="false">
      <c r="A1166" s="14"/>
      <c r="B1166" s="9"/>
      <c r="C1166" s="9"/>
      <c r="D1166" s="15"/>
      <c r="E1166" s="9"/>
      <c r="F1166" s="9"/>
      <c r="G1166" s="16" t="str">
        <f aca="false">IF($D1166="","",$D1166*IF($F1166="",1,$F1166))</f>
        <v/>
      </c>
      <c r="H1166" s="9"/>
      <c r="I1166" s="10" t="str">
        <f aca="false">IF($H1166="","",IFERROR(INDEX(Categories!$B$5:$B$19,MATCH($H1166,Categories!$A$5:$A$19,0)),"UNMAPPED"))</f>
        <v/>
      </c>
      <c r="J1166" s="9"/>
      <c r="K1166" s="9"/>
      <c r="L1166" s="9"/>
      <c r="M1166" s="9"/>
      <c r="N1166" s="9"/>
    </row>
    <row r="1167" customFormat="false" ht="15" hidden="false" customHeight="false" outlineLevel="0" collapsed="false">
      <c r="A1167" s="14"/>
      <c r="B1167" s="9"/>
      <c r="C1167" s="9"/>
      <c r="D1167" s="15"/>
      <c r="E1167" s="9"/>
      <c r="F1167" s="9"/>
      <c r="G1167" s="16" t="str">
        <f aca="false">IF($D1167="","",$D1167*IF($F1167="",1,$F1167))</f>
        <v/>
      </c>
      <c r="H1167" s="9"/>
      <c r="I1167" s="10" t="str">
        <f aca="false">IF($H1167="","",IFERROR(INDEX(Categories!$B$5:$B$19,MATCH($H1167,Categories!$A$5:$A$19,0)),"UNMAPPED"))</f>
        <v/>
      </c>
      <c r="J1167" s="9"/>
      <c r="K1167" s="9"/>
      <c r="L1167" s="9"/>
      <c r="M1167" s="9"/>
      <c r="N1167" s="9"/>
    </row>
    <row r="1168" customFormat="false" ht="15" hidden="false" customHeight="false" outlineLevel="0" collapsed="false">
      <c r="A1168" s="14"/>
      <c r="B1168" s="9"/>
      <c r="C1168" s="9"/>
      <c r="D1168" s="15"/>
      <c r="E1168" s="9"/>
      <c r="F1168" s="9"/>
      <c r="G1168" s="16" t="str">
        <f aca="false">IF($D1168="","",$D1168*IF($F1168="",1,$F1168))</f>
        <v/>
      </c>
      <c r="H1168" s="9"/>
      <c r="I1168" s="10" t="str">
        <f aca="false">IF($H1168="","",IFERROR(INDEX(Categories!$B$5:$B$19,MATCH($H1168,Categories!$A$5:$A$19,0)),"UNMAPPED"))</f>
        <v/>
      </c>
      <c r="J1168" s="9"/>
      <c r="K1168" s="9"/>
      <c r="L1168" s="9"/>
      <c r="M1168" s="9"/>
      <c r="N1168" s="9"/>
    </row>
    <row r="1169" customFormat="false" ht="15" hidden="false" customHeight="false" outlineLevel="0" collapsed="false">
      <c r="A1169" s="14"/>
      <c r="B1169" s="9"/>
      <c r="C1169" s="9"/>
      <c r="D1169" s="15"/>
      <c r="E1169" s="9"/>
      <c r="F1169" s="9"/>
      <c r="G1169" s="16" t="str">
        <f aca="false">IF($D1169="","",$D1169*IF($F1169="",1,$F1169))</f>
        <v/>
      </c>
      <c r="H1169" s="9"/>
      <c r="I1169" s="10" t="str">
        <f aca="false">IF($H1169="","",IFERROR(INDEX(Categories!$B$5:$B$19,MATCH($H1169,Categories!$A$5:$A$19,0)),"UNMAPPED"))</f>
        <v/>
      </c>
      <c r="J1169" s="9"/>
      <c r="K1169" s="9"/>
      <c r="L1169" s="9"/>
      <c r="M1169" s="9"/>
      <c r="N1169" s="9"/>
    </row>
    <row r="1170" customFormat="false" ht="15" hidden="false" customHeight="false" outlineLevel="0" collapsed="false">
      <c r="A1170" s="14"/>
      <c r="B1170" s="9"/>
      <c r="C1170" s="9"/>
      <c r="D1170" s="15"/>
      <c r="E1170" s="9"/>
      <c r="F1170" s="9"/>
      <c r="G1170" s="16" t="str">
        <f aca="false">IF($D1170="","",$D1170*IF($F1170="",1,$F1170))</f>
        <v/>
      </c>
      <c r="H1170" s="9"/>
      <c r="I1170" s="10" t="str">
        <f aca="false">IF($H1170="","",IFERROR(INDEX(Categories!$B$5:$B$19,MATCH($H1170,Categories!$A$5:$A$19,0)),"UNMAPPED"))</f>
        <v/>
      </c>
      <c r="J1170" s="9"/>
      <c r="K1170" s="9"/>
      <c r="L1170" s="9"/>
      <c r="M1170" s="9"/>
      <c r="N1170" s="9"/>
    </row>
    <row r="1171" customFormat="false" ht="15" hidden="false" customHeight="false" outlineLevel="0" collapsed="false">
      <c r="A1171" s="14"/>
      <c r="B1171" s="9"/>
      <c r="C1171" s="9"/>
      <c r="D1171" s="15"/>
      <c r="E1171" s="9"/>
      <c r="F1171" s="9"/>
      <c r="G1171" s="16" t="str">
        <f aca="false">IF($D1171="","",$D1171*IF($F1171="",1,$F1171))</f>
        <v/>
      </c>
      <c r="H1171" s="9"/>
      <c r="I1171" s="10" t="str">
        <f aca="false">IF($H1171="","",IFERROR(INDEX(Categories!$B$5:$B$19,MATCH($H1171,Categories!$A$5:$A$19,0)),"UNMAPPED"))</f>
        <v/>
      </c>
      <c r="J1171" s="9"/>
      <c r="K1171" s="9"/>
      <c r="L1171" s="9"/>
      <c r="M1171" s="9"/>
      <c r="N1171" s="9"/>
    </row>
    <row r="1172" customFormat="false" ht="15" hidden="false" customHeight="false" outlineLevel="0" collapsed="false">
      <c r="A1172" s="14"/>
      <c r="B1172" s="9"/>
      <c r="C1172" s="9"/>
      <c r="D1172" s="15"/>
      <c r="E1172" s="9"/>
      <c r="F1172" s="9"/>
      <c r="G1172" s="16" t="str">
        <f aca="false">IF($D1172="","",$D1172*IF($F1172="",1,$F1172))</f>
        <v/>
      </c>
      <c r="H1172" s="9"/>
      <c r="I1172" s="10" t="str">
        <f aca="false">IF($H1172="","",IFERROR(INDEX(Categories!$B$5:$B$19,MATCH($H1172,Categories!$A$5:$A$19,0)),"UNMAPPED"))</f>
        <v/>
      </c>
      <c r="J1172" s="9"/>
      <c r="K1172" s="9"/>
      <c r="L1172" s="9"/>
      <c r="M1172" s="9"/>
      <c r="N1172" s="9"/>
    </row>
    <row r="1173" customFormat="false" ht="15" hidden="false" customHeight="false" outlineLevel="0" collapsed="false">
      <c r="A1173" s="14"/>
      <c r="B1173" s="9"/>
      <c r="C1173" s="9"/>
      <c r="D1173" s="15"/>
      <c r="E1173" s="9"/>
      <c r="F1173" s="9"/>
      <c r="G1173" s="16" t="str">
        <f aca="false">IF($D1173="","",$D1173*IF($F1173="",1,$F1173))</f>
        <v/>
      </c>
      <c r="H1173" s="9"/>
      <c r="I1173" s="10" t="str">
        <f aca="false">IF($H1173="","",IFERROR(INDEX(Categories!$B$5:$B$19,MATCH($H1173,Categories!$A$5:$A$19,0)),"UNMAPPED"))</f>
        <v/>
      </c>
      <c r="J1173" s="9"/>
      <c r="K1173" s="9"/>
      <c r="L1173" s="9"/>
      <c r="M1173" s="9"/>
      <c r="N1173" s="9"/>
    </row>
    <row r="1174" customFormat="false" ht="15" hidden="false" customHeight="false" outlineLevel="0" collapsed="false">
      <c r="A1174" s="14"/>
      <c r="B1174" s="9"/>
      <c r="C1174" s="9"/>
      <c r="D1174" s="15"/>
      <c r="E1174" s="9"/>
      <c r="F1174" s="9"/>
      <c r="G1174" s="16" t="str">
        <f aca="false">IF($D1174="","",$D1174*IF($F1174="",1,$F1174))</f>
        <v/>
      </c>
      <c r="H1174" s="9"/>
      <c r="I1174" s="10" t="str">
        <f aca="false">IF($H1174="","",IFERROR(INDEX(Categories!$B$5:$B$19,MATCH($H1174,Categories!$A$5:$A$19,0)),"UNMAPPED"))</f>
        <v/>
      </c>
      <c r="J1174" s="9"/>
      <c r="K1174" s="9"/>
      <c r="L1174" s="9"/>
      <c r="M1174" s="9"/>
      <c r="N1174" s="9"/>
    </row>
    <row r="1175" customFormat="false" ht="15" hidden="false" customHeight="false" outlineLevel="0" collapsed="false">
      <c r="A1175" s="14"/>
      <c r="B1175" s="9"/>
      <c r="C1175" s="9"/>
      <c r="D1175" s="15"/>
      <c r="E1175" s="9"/>
      <c r="F1175" s="9"/>
      <c r="G1175" s="16" t="str">
        <f aca="false">IF($D1175="","",$D1175*IF($F1175="",1,$F1175))</f>
        <v/>
      </c>
      <c r="H1175" s="9"/>
      <c r="I1175" s="10" t="str">
        <f aca="false">IF($H1175="","",IFERROR(INDEX(Categories!$B$5:$B$19,MATCH($H1175,Categories!$A$5:$A$19,0)),"UNMAPPED"))</f>
        <v/>
      </c>
      <c r="J1175" s="9"/>
      <c r="K1175" s="9"/>
      <c r="L1175" s="9"/>
      <c r="M1175" s="9"/>
      <c r="N1175" s="9"/>
    </row>
    <row r="1176" customFormat="false" ht="15" hidden="false" customHeight="false" outlineLevel="0" collapsed="false">
      <c r="A1176" s="14"/>
      <c r="B1176" s="9"/>
      <c r="C1176" s="9"/>
      <c r="D1176" s="15"/>
      <c r="E1176" s="9"/>
      <c r="F1176" s="9"/>
      <c r="G1176" s="16" t="str">
        <f aca="false">IF($D1176="","",$D1176*IF($F1176="",1,$F1176))</f>
        <v/>
      </c>
      <c r="H1176" s="9"/>
      <c r="I1176" s="10" t="str">
        <f aca="false">IF($H1176="","",IFERROR(INDEX(Categories!$B$5:$B$19,MATCH($H1176,Categories!$A$5:$A$19,0)),"UNMAPPED"))</f>
        <v/>
      </c>
      <c r="J1176" s="9"/>
      <c r="K1176" s="9"/>
      <c r="L1176" s="9"/>
      <c r="M1176" s="9"/>
      <c r="N1176" s="9"/>
    </row>
    <row r="1177" customFormat="false" ht="15" hidden="false" customHeight="false" outlineLevel="0" collapsed="false">
      <c r="A1177" s="14"/>
      <c r="B1177" s="9"/>
      <c r="C1177" s="9"/>
      <c r="D1177" s="15"/>
      <c r="E1177" s="9"/>
      <c r="F1177" s="9"/>
      <c r="G1177" s="16" t="str">
        <f aca="false">IF($D1177="","",$D1177*IF($F1177="",1,$F1177))</f>
        <v/>
      </c>
      <c r="H1177" s="9"/>
      <c r="I1177" s="10" t="str">
        <f aca="false">IF($H1177="","",IFERROR(INDEX(Categories!$B$5:$B$19,MATCH($H1177,Categories!$A$5:$A$19,0)),"UNMAPPED"))</f>
        <v/>
      </c>
      <c r="J1177" s="9"/>
      <c r="K1177" s="9"/>
      <c r="L1177" s="9"/>
      <c r="M1177" s="9"/>
      <c r="N1177" s="9"/>
    </row>
    <row r="1178" customFormat="false" ht="15" hidden="false" customHeight="false" outlineLevel="0" collapsed="false">
      <c r="A1178" s="14"/>
      <c r="B1178" s="9"/>
      <c r="C1178" s="9"/>
      <c r="D1178" s="15"/>
      <c r="E1178" s="9"/>
      <c r="F1178" s="9"/>
      <c r="G1178" s="16" t="str">
        <f aca="false">IF($D1178="","",$D1178*IF($F1178="",1,$F1178))</f>
        <v/>
      </c>
      <c r="H1178" s="9"/>
      <c r="I1178" s="10" t="str">
        <f aca="false">IF($H1178="","",IFERROR(INDEX(Categories!$B$5:$B$19,MATCH($H1178,Categories!$A$5:$A$19,0)),"UNMAPPED"))</f>
        <v/>
      </c>
      <c r="J1178" s="9"/>
      <c r="K1178" s="9"/>
      <c r="L1178" s="9"/>
      <c r="M1178" s="9"/>
      <c r="N1178" s="9"/>
    </row>
    <row r="1179" customFormat="false" ht="15" hidden="false" customHeight="false" outlineLevel="0" collapsed="false">
      <c r="A1179" s="14"/>
      <c r="B1179" s="9"/>
      <c r="C1179" s="9"/>
      <c r="D1179" s="15"/>
      <c r="E1179" s="9"/>
      <c r="F1179" s="9"/>
      <c r="G1179" s="16" t="str">
        <f aca="false">IF($D1179="","",$D1179*IF($F1179="",1,$F1179))</f>
        <v/>
      </c>
      <c r="H1179" s="9"/>
      <c r="I1179" s="10" t="str">
        <f aca="false">IF($H1179="","",IFERROR(INDEX(Categories!$B$5:$B$19,MATCH($H1179,Categories!$A$5:$A$19,0)),"UNMAPPED"))</f>
        <v/>
      </c>
      <c r="J1179" s="9"/>
      <c r="K1179" s="9"/>
      <c r="L1179" s="9"/>
      <c r="M1179" s="9"/>
      <c r="N1179" s="9"/>
    </row>
    <row r="1180" customFormat="false" ht="15" hidden="false" customHeight="false" outlineLevel="0" collapsed="false">
      <c r="A1180" s="14"/>
      <c r="B1180" s="9"/>
      <c r="C1180" s="9"/>
      <c r="D1180" s="15"/>
      <c r="E1180" s="9"/>
      <c r="F1180" s="9"/>
      <c r="G1180" s="16" t="str">
        <f aca="false">IF($D1180="","",$D1180*IF($F1180="",1,$F1180))</f>
        <v/>
      </c>
      <c r="H1180" s="9"/>
      <c r="I1180" s="10" t="str">
        <f aca="false">IF($H1180="","",IFERROR(INDEX(Categories!$B$5:$B$19,MATCH($H1180,Categories!$A$5:$A$19,0)),"UNMAPPED"))</f>
        <v/>
      </c>
      <c r="J1180" s="9"/>
      <c r="K1180" s="9"/>
      <c r="L1180" s="9"/>
      <c r="M1180" s="9"/>
      <c r="N1180" s="9"/>
    </row>
    <row r="1181" customFormat="false" ht="15" hidden="false" customHeight="false" outlineLevel="0" collapsed="false">
      <c r="A1181" s="14"/>
      <c r="B1181" s="9"/>
      <c r="C1181" s="9"/>
      <c r="D1181" s="15"/>
      <c r="E1181" s="9"/>
      <c r="F1181" s="9"/>
      <c r="G1181" s="16" t="str">
        <f aca="false">IF($D1181="","",$D1181*IF($F1181="",1,$F1181))</f>
        <v/>
      </c>
      <c r="H1181" s="9"/>
      <c r="I1181" s="10" t="str">
        <f aca="false">IF($H1181="","",IFERROR(INDEX(Categories!$B$5:$B$19,MATCH($H1181,Categories!$A$5:$A$19,0)),"UNMAPPED"))</f>
        <v/>
      </c>
      <c r="J1181" s="9"/>
      <c r="K1181" s="9"/>
      <c r="L1181" s="9"/>
      <c r="M1181" s="9"/>
      <c r="N1181" s="9"/>
    </row>
    <row r="1182" customFormat="false" ht="15" hidden="false" customHeight="false" outlineLevel="0" collapsed="false">
      <c r="A1182" s="14"/>
      <c r="B1182" s="9"/>
      <c r="C1182" s="9"/>
      <c r="D1182" s="15"/>
      <c r="E1182" s="9"/>
      <c r="F1182" s="9"/>
      <c r="G1182" s="16" t="str">
        <f aca="false">IF($D1182="","",$D1182*IF($F1182="",1,$F1182))</f>
        <v/>
      </c>
      <c r="H1182" s="9"/>
      <c r="I1182" s="10" t="str">
        <f aca="false">IF($H1182="","",IFERROR(INDEX(Categories!$B$5:$B$19,MATCH($H1182,Categories!$A$5:$A$19,0)),"UNMAPPED"))</f>
        <v/>
      </c>
      <c r="J1182" s="9"/>
      <c r="K1182" s="9"/>
      <c r="L1182" s="9"/>
      <c r="M1182" s="9"/>
      <c r="N1182" s="9"/>
    </row>
    <row r="1183" customFormat="false" ht="15" hidden="false" customHeight="false" outlineLevel="0" collapsed="false">
      <c r="A1183" s="14"/>
      <c r="B1183" s="9"/>
      <c r="C1183" s="9"/>
      <c r="D1183" s="15"/>
      <c r="E1183" s="9"/>
      <c r="F1183" s="9"/>
      <c r="G1183" s="16" t="str">
        <f aca="false">IF($D1183="","",$D1183*IF($F1183="",1,$F1183))</f>
        <v/>
      </c>
      <c r="H1183" s="9"/>
      <c r="I1183" s="10" t="str">
        <f aca="false">IF($H1183="","",IFERROR(INDEX(Categories!$B$5:$B$19,MATCH($H1183,Categories!$A$5:$A$19,0)),"UNMAPPED"))</f>
        <v/>
      </c>
      <c r="J1183" s="9"/>
      <c r="K1183" s="9"/>
      <c r="L1183" s="9"/>
      <c r="M1183" s="9"/>
      <c r="N1183" s="9"/>
    </row>
    <row r="1184" customFormat="false" ht="15" hidden="false" customHeight="false" outlineLevel="0" collapsed="false">
      <c r="A1184" s="14"/>
      <c r="B1184" s="9"/>
      <c r="C1184" s="9"/>
      <c r="D1184" s="15"/>
      <c r="E1184" s="9"/>
      <c r="F1184" s="9"/>
      <c r="G1184" s="16" t="str">
        <f aca="false">IF($D1184="","",$D1184*IF($F1184="",1,$F1184))</f>
        <v/>
      </c>
      <c r="H1184" s="9"/>
      <c r="I1184" s="10" t="str">
        <f aca="false">IF($H1184="","",IFERROR(INDEX(Categories!$B$5:$B$19,MATCH($H1184,Categories!$A$5:$A$19,0)),"UNMAPPED"))</f>
        <v/>
      </c>
      <c r="J1184" s="9"/>
      <c r="K1184" s="9"/>
      <c r="L1184" s="9"/>
      <c r="M1184" s="9"/>
      <c r="N1184" s="9"/>
    </row>
    <row r="1185" customFormat="false" ht="15" hidden="false" customHeight="false" outlineLevel="0" collapsed="false">
      <c r="A1185" s="14"/>
      <c r="B1185" s="9"/>
      <c r="C1185" s="9"/>
      <c r="D1185" s="15"/>
      <c r="E1185" s="9"/>
      <c r="F1185" s="9"/>
      <c r="G1185" s="16" t="str">
        <f aca="false">IF($D1185="","",$D1185*IF($F1185="",1,$F1185))</f>
        <v/>
      </c>
      <c r="H1185" s="9"/>
      <c r="I1185" s="10" t="str">
        <f aca="false">IF($H1185="","",IFERROR(INDEX(Categories!$B$5:$B$19,MATCH($H1185,Categories!$A$5:$A$19,0)),"UNMAPPED"))</f>
        <v/>
      </c>
      <c r="J1185" s="9"/>
      <c r="K1185" s="9"/>
      <c r="L1185" s="9"/>
      <c r="M1185" s="9"/>
      <c r="N1185" s="9"/>
    </row>
    <row r="1186" customFormat="false" ht="15" hidden="false" customHeight="false" outlineLevel="0" collapsed="false">
      <c r="A1186" s="14"/>
      <c r="B1186" s="9"/>
      <c r="C1186" s="9"/>
      <c r="D1186" s="15"/>
      <c r="E1186" s="9"/>
      <c r="F1186" s="9"/>
      <c r="G1186" s="16" t="str">
        <f aca="false">IF($D1186="","",$D1186*IF($F1186="",1,$F1186))</f>
        <v/>
      </c>
      <c r="H1186" s="9"/>
      <c r="I1186" s="10" t="str">
        <f aca="false">IF($H1186="","",IFERROR(INDEX(Categories!$B$5:$B$19,MATCH($H1186,Categories!$A$5:$A$19,0)),"UNMAPPED"))</f>
        <v/>
      </c>
      <c r="J1186" s="9"/>
      <c r="K1186" s="9"/>
      <c r="L1186" s="9"/>
      <c r="M1186" s="9"/>
      <c r="N1186" s="9"/>
    </row>
    <row r="1187" customFormat="false" ht="15" hidden="false" customHeight="false" outlineLevel="0" collapsed="false">
      <c r="A1187" s="14"/>
      <c r="B1187" s="9"/>
      <c r="C1187" s="9"/>
      <c r="D1187" s="15"/>
      <c r="E1187" s="9"/>
      <c r="F1187" s="9"/>
      <c r="G1187" s="16" t="str">
        <f aca="false">IF($D1187="","",$D1187*IF($F1187="",1,$F1187))</f>
        <v/>
      </c>
      <c r="H1187" s="9"/>
      <c r="I1187" s="10" t="str">
        <f aca="false">IF($H1187="","",IFERROR(INDEX(Categories!$B$5:$B$19,MATCH($H1187,Categories!$A$5:$A$19,0)),"UNMAPPED"))</f>
        <v/>
      </c>
      <c r="J1187" s="9"/>
      <c r="K1187" s="9"/>
      <c r="L1187" s="9"/>
      <c r="M1187" s="9"/>
      <c r="N1187" s="9"/>
    </row>
    <row r="1188" customFormat="false" ht="15" hidden="false" customHeight="false" outlineLevel="0" collapsed="false">
      <c r="A1188" s="14"/>
      <c r="B1188" s="9"/>
      <c r="C1188" s="9"/>
      <c r="D1188" s="15"/>
      <c r="E1188" s="9"/>
      <c r="F1188" s="9"/>
      <c r="G1188" s="16" t="str">
        <f aca="false">IF($D1188="","",$D1188*IF($F1188="",1,$F1188))</f>
        <v/>
      </c>
      <c r="H1188" s="9"/>
      <c r="I1188" s="10" t="str">
        <f aca="false">IF($H1188="","",IFERROR(INDEX(Categories!$B$5:$B$19,MATCH($H1188,Categories!$A$5:$A$19,0)),"UNMAPPED"))</f>
        <v/>
      </c>
      <c r="J1188" s="9"/>
      <c r="K1188" s="9"/>
      <c r="L1188" s="9"/>
      <c r="M1188" s="9"/>
      <c r="N1188" s="9"/>
    </row>
    <row r="1189" customFormat="false" ht="15" hidden="false" customHeight="false" outlineLevel="0" collapsed="false">
      <c r="A1189" s="14"/>
      <c r="B1189" s="9"/>
      <c r="C1189" s="9"/>
      <c r="D1189" s="15"/>
      <c r="E1189" s="9"/>
      <c r="F1189" s="9"/>
      <c r="G1189" s="16" t="str">
        <f aca="false">IF($D1189="","",$D1189*IF($F1189="",1,$F1189))</f>
        <v/>
      </c>
      <c r="H1189" s="9"/>
      <c r="I1189" s="10" t="str">
        <f aca="false">IF($H1189="","",IFERROR(INDEX(Categories!$B$5:$B$19,MATCH($H1189,Categories!$A$5:$A$19,0)),"UNMAPPED"))</f>
        <v/>
      </c>
      <c r="J1189" s="9"/>
      <c r="K1189" s="9"/>
      <c r="L1189" s="9"/>
      <c r="M1189" s="9"/>
      <c r="N1189" s="9"/>
    </row>
    <row r="1190" customFormat="false" ht="15" hidden="false" customHeight="false" outlineLevel="0" collapsed="false">
      <c r="A1190" s="14"/>
      <c r="B1190" s="9"/>
      <c r="C1190" s="9"/>
      <c r="D1190" s="15"/>
      <c r="E1190" s="9"/>
      <c r="F1190" s="9"/>
      <c r="G1190" s="16" t="str">
        <f aca="false">IF($D1190="","",$D1190*IF($F1190="",1,$F1190))</f>
        <v/>
      </c>
      <c r="H1190" s="9"/>
      <c r="I1190" s="10" t="str">
        <f aca="false">IF($H1190="","",IFERROR(INDEX(Categories!$B$5:$B$19,MATCH($H1190,Categories!$A$5:$A$19,0)),"UNMAPPED"))</f>
        <v/>
      </c>
      <c r="J1190" s="9"/>
      <c r="K1190" s="9"/>
      <c r="L1190" s="9"/>
      <c r="M1190" s="9"/>
      <c r="N1190" s="9"/>
    </row>
    <row r="1191" customFormat="false" ht="15" hidden="false" customHeight="false" outlineLevel="0" collapsed="false">
      <c r="A1191" s="14"/>
      <c r="B1191" s="9"/>
      <c r="C1191" s="9"/>
      <c r="D1191" s="15"/>
      <c r="E1191" s="9"/>
      <c r="F1191" s="9"/>
      <c r="G1191" s="16" t="str">
        <f aca="false">IF($D1191="","",$D1191*IF($F1191="",1,$F1191))</f>
        <v/>
      </c>
      <c r="H1191" s="9"/>
      <c r="I1191" s="10" t="str">
        <f aca="false">IF($H1191="","",IFERROR(INDEX(Categories!$B$5:$B$19,MATCH($H1191,Categories!$A$5:$A$19,0)),"UNMAPPED"))</f>
        <v/>
      </c>
      <c r="J1191" s="9"/>
      <c r="K1191" s="9"/>
      <c r="L1191" s="9"/>
      <c r="M1191" s="9"/>
      <c r="N1191" s="9"/>
    </row>
    <row r="1192" customFormat="false" ht="15" hidden="false" customHeight="false" outlineLevel="0" collapsed="false">
      <c r="A1192" s="14"/>
      <c r="B1192" s="9"/>
      <c r="C1192" s="9"/>
      <c r="D1192" s="15"/>
      <c r="E1192" s="9"/>
      <c r="F1192" s="9"/>
      <c r="G1192" s="16" t="str">
        <f aca="false">IF($D1192="","",$D1192*IF($F1192="",1,$F1192))</f>
        <v/>
      </c>
      <c r="H1192" s="9"/>
      <c r="I1192" s="10" t="str">
        <f aca="false">IF($H1192="","",IFERROR(INDEX(Categories!$B$5:$B$19,MATCH($H1192,Categories!$A$5:$A$19,0)),"UNMAPPED"))</f>
        <v/>
      </c>
      <c r="J1192" s="9"/>
      <c r="K1192" s="9"/>
      <c r="L1192" s="9"/>
      <c r="M1192" s="9"/>
      <c r="N1192" s="9"/>
    </row>
    <row r="1193" customFormat="false" ht="15" hidden="false" customHeight="false" outlineLevel="0" collapsed="false">
      <c r="A1193" s="14"/>
      <c r="B1193" s="9"/>
      <c r="C1193" s="9"/>
      <c r="D1193" s="15"/>
      <c r="E1193" s="9"/>
      <c r="F1193" s="9"/>
      <c r="G1193" s="16" t="str">
        <f aca="false">IF($D1193="","",$D1193*IF($F1193="",1,$F1193))</f>
        <v/>
      </c>
      <c r="H1193" s="9"/>
      <c r="I1193" s="10" t="str">
        <f aca="false">IF($H1193="","",IFERROR(INDEX(Categories!$B$5:$B$19,MATCH($H1193,Categories!$A$5:$A$19,0)),"UNMAPPED"))</f>
        <v/>
      </c>
      <c r="J1193" s="9"/>
      <c r="K1193" s="9"/>
      <c r="L1193" s="9"/>
      <c r="M1193" s="9"/>
      <c r="N1193" s="9"/>
    </row>
    <row r="1194" customFormat="false" ht="15" hidden="false" customHeight="false" outlineLevel="0" collapsed="false">
      <c r="A1194" s="14"/>
      <c r="B1194" s="9"/>
      <c r="C1194" s="9"/>
      <c r="D1194" s="15"/>
      <c r="E1194" s="9"/>
      <c r="F1194" s="9"/>
      <c r="G1194" s="16" t="str">
        <f aca="false">IF($D1194="","",$D1194*IF($F1194="",1,$F1194))</f>
        <v/>
      </c>
      <c r="H1194" s="9"/>
      <c r="I1194" s="10" t="str">
        <f aca="false">IF($H1194="","",IFERROR(INDEX(Categories!$B$5:$B$19,MATCH($H1194,Categories!$A$5:$A$19,0)),"UNMAPPED"))</f>
        <v/>
      </c>
      <c r="J1194" s="9"/>
      <c r="K1194" s="9"/>
      <c r="L1194" s="9"/>
      <c r="M1194" s="9"/>
      <c r="N1194" s="9"/>
    </row>
    <row r="1195" customFormat="false" ht="15" hidden="false" customHeight="false" outlineLevel="0" collapsed="false">
      <c r="A1195" s="14"/>
      <c r="B1195" s="9"/>
      <c r="C1195" s="9"/>
      <c r="D1195" s="15"/>
      <c r="E1195" s="9"/>
      <c r="F1195" s="9"/>
      <c r="G1195" s="16" t="str">
        <f aca="false">IF($D1195="","",$D1195*IF($F1195="",1,$F1195))</f>
        <v/>
      </c>
      <c r="H1195" s="9"/>
      <c r="I1195" s="10" t="str">
        <f aca="false">IF($H1195="","",IFERROR(INDEX(Categories!$B$5:$B$19,MATCH($H1195,Categories!$A$5:$A$19,0)),"UNMAPPED"))</f>
        <v/>
      </c>
      <c r="J1195" s="9"/>
      <c r="K1195" s="9"/>
      <c r="L1195" s="9"/>
      <c r="M1195" s="9"/>
      <c r="N1195" s="9"/>
    </row>
    <row r="1196" customFormat="false" ht="15" hidden="false" customHeight="false" outlineLevel="0" collapsed="false">
      <c r="A1196" s="14"/>
      <c r="B1196" s="9"/>
      <c r="C1196" s="9"/>
      <c r="D1196" s="15"/>
      <c r="E1196" s="9"/>
      <c r="F1196" s="9"/>
      <c r="G1196" s="16" t="str">
        <f aca="false">IF($D1196="","",$D1196*IF($F1196="",1,$F1196))</f>
        <v/>
      </c>
      <c r="H1196" s="9"/>
      <c r="I1196" s="10" t="str">
        <f aca="false">IF($H1196="","",IFERROR(INDEX(Categories!$B$5:$B$19,MATCH($H1196,Categories!$A$5:$A$19,0)),"UNMAPPED"))</f>
        <v/>
      </c>
      <c r="J1196" s="9"/>
      <c r="K1196" s="9"/>
      <c r="L1196" s="9"/>
      <c r="M1196" s="9"/>
      <c r="N1196" s="9"/>
    </row>
    <row r="1197" customFormat="false" ht="15" hidden="false" customHeight="false" outlineLevel="0" collapsed="false">
      <c r="A1197" s="14"/>
      <c r="B1197" s="9"/>
      <c r="C1197" s="9"/>
      <c r="D1197" s="15"/>
      <c r="E1197" s="9"/>
      <c r="F1197" s="9"/>
      <c r="G1197" s="16" t="str">
        <f aca="false">IF($D1197="","",$D1197*IF($F1197="",1,$F1197))</f>
        <v/>
      </c>
      <c r="H1197" s="9"/>
      <c r="I1197" s="10" t="str">
        <f aca="false">IF($H1197="","",IFERROR(INDEX(Categories!$B$5:$B$19,MATCH($H1197,Categories!$A$5:$A$19,0)),"UNMAPPED"))</f>
        <v/>
      </c>
      <c r="J1197" s="9"/>
      <c r="K1197" s="9"/>
      <c r="L1197" s="9"/>
      <c r="M1197" s="9"/>
      <c r="N1197" s="9"/>
    </row>
    <row r="1198" customFormat="false" ht="15" hidden="false" customHeight="false" outlineLevel="0" collapsed="false">
      <c r="A1198" s="14"/>
      <c r="B1198" s="9"/>
      <c r="C1198" s="9"/>
      <c r="D1198" s="15"/>
      <c r="E1198" s="9"/>
      <c r="F1198" s="9"/>
      <c r="G1198" s="16" t="str">
        <f aca="false">IF($D1198="","",$D1198*IF($F1198="",1,$F1198))</f>
        <v/>
      </c>
      <c r="H1198" s="9"/>
      <c r="I1198" s="10" t="str">
        <f aca="false">IF($H1198="","",IFERROR(INDEX(Categories!$B$5:$B$19,MATCH($H1198,Categories!$A$5:$A$19,0)),"UNMAPPED"))</f>
        <v/>
      </c>
      <c r="J1198" s="9"/>
      <c r="K1198" s="9"/>
      <c r="L1198" s="9"/>
      <c r="M1198" s="9"/>
      <c r="N1198" s="9"/>
    </row>
    <row r="1199" customFormat="false" ht="15" hidden="false" customHeight="false" outlineLevel="0" collapsed="false">
      <c r="A1199" s="14"/>
      <c r="B1199" s="9"/>
      <c r="C1199" s="9"/>
      <c r="D1199" s="15"/>
      <c r="E1199" s="9"/>
      <c r="F1199" s="9"/>
      <c r="G1199" s="16" t="str">
        <f aca="false">IF($D1199="","",$D1199*IF($F1199="",1,$F1199))</f>
        <v/>
      </c>
      <c r="H1199" s="9"/>
      <c r="I1199" s="10" t="str">
        <f aca="false">IF($H1199="","",IFERROR(INDEX(Categories!$B$5:$B$19,MATCH($H1199,Categories!$A$5:$A$19,0)),"UNMAPPED"))</f>
        <v/>
      </c>
      <c r="J1199" s="9"/>
      <c r="K1199" s="9"/>
      <c r="L1199" s="9"/>
      <c r="M1199" s="9"/>
      <c r="N1199" s="9"/>
    </row>
    <row r="1200" customFormat="false" ht="15" hidden="false" customHeight="false" outlineLevel="0" collapsed="false">
      <c r="A1200" s="14"/>
      <c r="B1200" s="9"/>
      <c r="C1200" s="9"/>
      <c r="D1200" s="15"/>
      <c r="E1200" s="9"/>
      <c r="F1200" s="9"/>
      <c r="G1200" s="16" t="str">
        <f aca="false">IF($D1200="","",$D1200*IF($F1200="",1,$F1200))</f>
        <v/>
      </c>
      <c r="H1200" s="9"/>
      <c r="I1200" s="10" t="str">
        <f aca="false">IF($H1200="","",IFERROR(INDEX(Categories!$B$5:$B$19,MATCH($H1200,Categories!$A$5:$A$19,0)),"UNMAPPED"))</f>
        <v/>
      </c>
      <c r="J1200" s="9"/>
      <c r="K1200" s="9"/>
      <c r="L1200" s="9"/>
      <c r="M1200" s="9"/>
      <c r="N1200" s="9"/>
    </row>
    <row r="1201" customFormat="false" ht="15" hidden="false" customHeight="false" outlineLevel="0" collapsed="false">
      <c r="A1201" s="14"/>
      <c r="B1201" s="9"/>
      <c r="C1201" s="9"/>
      <c r="D1201" s="15"/>
      <c r="E1201" s="9"/>
      <c r="F1201" s="9"/>
      <c r="G1201" s="16" t="str">
        <f aca="false">IF($D1201="","",$D1201*IF($F1201="",1,$F1201))</f>
        <v/>
      </c>
      <c r="H1201" s="9"/>
      <c r="I1201" s="10" t="str">
        <f aca="false">IF($H1201="","",IFERROR(INDEX(Categories!$B$5:$B$19,MATCH($H1201,Categories!$A$5:$A$19,0)),"UNMAPPED"))</f>
        <v/>
      </c>
      <c r="J1201" s="9"/>
      <c r="K1201" s="9"/>
      <c r="L1201" s="9"/>
      <c r="M1201" s="9"/>
      <c r="N1201" s="9"/>
    </row>
    <row r="1202" customFormat="false" ht="15" hidden="false" customHeight="false" outlineLevel="0" collapsed="false">
      <c r="A1202" s="14"/>
      <c r="B1202" s="9"/>
      <c r="C1202" s="9"/>
      <c r="D1202" s="15"/>
      <c r="E1202" s="9"/>
      <c r="F1202" s="9"/>
      <c r="G1202" s="16" t="str">
        <f aca="false">IF($D1202="","",$D1202*IF($F1202="",1,$F1202))</f>
        <v/>
      </c>
      <c r="H1202" s="9"/>
      <c r="I1202" s="10" t="str">
        <f aca="false">IF($H1202="","",IFERROR(INDEX(Categories!$B$5:$B$19,MATCH($H1202,Categories!$A$5:$A$19,0)),"UNMAPPED"))</f>
        <v/>
      </c>
      <c r="J1202" s="9"/>
      <c r="K1202" s="9"/>
      <c r="L1202" s="9"/>
      <c r="M1202" s="9"/>
      <c r="N1202" s="9"/>
    </row>
    <row r="1203" customFormat="false" ht="15" hidden="false" customHeight="false" outlineLevel="0" collapsed="false">
      <c r="A1203" s="14"/>
      <c r="B1203" s="9"/>
      <c r="C1203" s="9"/>
      <c r="D1203" s="15"/>
      <c r="E1203" s="9"/>
      <c r="F1203" s="9"/>
      <c r="G1203" s="16" t="str">
        <f aca="false">IF($D1203="","",$D1203*IF($F1203="",1,$F1203))</f>
        <v/>
      </c>
      <c r="H1203" s="9"/>
      <c r="I1203" s="10" t="str">
        <f aca="false">IF($H1203="","",IFERROR(INDEX(Categories!$B$5:$B$19,MATCH($H1203,Categories!$A$5:$A$19,0)),"UNMAPPED"))</f>
        <v/>
      </c>
      <c r="J1203" s="9"/>
      <c r="K1203" s="9"/>
      <c r="L1203" s="9"/>
      <c r="M1203" s="9"/>
      <c r="N1203" s="9"/>
    </row>
    <row r="1204" customFormat="false" ht="15" hidden="false" customHeight="false" outlineLevel="0" collapsed="false">
      <c r="A1204" s="14"/>
      <c r="B1204" s="9"/>
      <c r="C1204" s="9"/>
      <c r="D1204" s="15"/>
      <c r="E1204" s="9"/>
      <c r="F1204" s="9"/>
      <c r="G1204" s="16" t="str">
        <f aca="false">IF($D1204="","",$D1204*IF($F1204="",1,$F1204))</f>
        <v/>
      </c>
      <c r="H1204" s="9"/>
      <c r="I1204" s="10" t="str">
        <f aca="false">IF($H1204="","",IFERROR(INDEX(Categories!$B$5:$B$19,MATCH($H1204,Categories!$A$5:$A$19,0)),"UNMAPPED"))</f>
        <v/>
      </c>
      <c r="J1204" s="9"/>
      <c r="K1204" s="9"/>
      <c r="L1204" s="9"/>
      <c r="M1204" s="9"/>
      <c r="N1204" s="9"/>
    </row>
    <row r="1205" customFormat="false" ht="15" hidden="false" customHeight="false" outlineLevel="0" collapsed="false">
      <c r="A1205" s="14"/>
      <c r="B1205" s="9"/>
      <c r="C1205" s="9"/>
      <c r="D1205" s="15"/>
      <c r="E1205" s="9"/>
      <c r="F1205" s="9"/>
      <c r="G1205" s="16" t="str">
        <f aca="false">IF($D1205="","",$D1205*IF($F1205="",1,$F1205))</f>
        <v/>
      </c>
      <c r="H1205" s="9"/>
      <c r="I1205" s="10" t="str">
        <f aca="false">IF($H1205="","",IFERROR(INDEX(Categories!$B$5:$B$19,MATCH($H1205,Categories!$A$5:$A$19,0)),"UNMAPPED"))</f>
        <v/>
      </c>
      <c r="J1205" s="9"/>
      <c r="K1205" s="9"/>
      <c r="L1205" s="9"/>
      <c r="M1205" s="9"/>
      <c r="N1205" s="9"/>
    </row>
    <row r="1206" customFormat="false" ht="15" hidden="false" customHeight="false" outlineLevel="0" collapsed="false">
      <c r="A1206" s="14"/>
      <c r="B1206" s="9"/>
      <c r="C1206" s="9"/>
      <c r="D1206" s="15"/>
      <c r="E1206" s="9"/>
      <c r="F1206" s="9"/>
      <c r="G1206" s="16" t="str">
        <f aca="false">IF($D1206="","",$D1206*IF($F1206="",1,$F1206))</f>
        <v/>
      </c>
      <c r="H1206" s="9"/>
      <c r="I1206" s="10" t="str">
        <f aca="false">IF($H1206="","",IFERROR(INDEX(Categories!$B$5:$B$19,MATCH($H1206,Categories!$A$5:$A$19,0)),"UNMAPPED"))</f>
        <v/>
      </c>
      <c r="J1206" s="9"/>
      <c r="K1206" s="9"/>
      <c r="L1206" s="9"/>
      <c r="M1206" s="9"/>
      <c r="N1206" s="9"/>
    </row>
    <row r="1207" customFormat="false" ht="15" hidden="false" customHeight="false" outlineLevel="0" collapsed="false">
      <c r="A1207" s="14"/>
      <c r="B1207" s="9"/>
      <c r="C1207" s="9"/>
      <c r="D1207" s="15"/>
      <c r="E1207" s="9"/>
      <c r="F1207" s="9"/>
      <c r="G1207" s="16" t="str">
        <f aca="false">IF($D1207="","",$D1207*IF($F1207="",1,$F1207))</f>
        <v/>
      </c>
      <c r="H1207" s="9"/>
      <c r="I1207" s="10" t="str">
        <f aca="false">IF($H1207="","",IFERROR(INDEX(Categories!$B$5:$B$19,MATCH($H1207,Categories!$A$5:$A$19,0)),"UNMAPPED"))</f>
        <v/>
      </c>
      <c r="J1207" s="9"/>
      <c r="K1207" s="9"/>
      <c r="L1207" s="9"/>
      <c r="M1207" s="9"/>
      <c r="N1207" s="9"/>
    </row>
    <row r="1208" customFormat="false" ht="15" hidden="false" customHeight="false" outlineLevel="0" collapsed="false">
      <c r="A1208" s="14"/>
      <c r="B1208" s="9"/>
      <c r="C1208" s="9"/>
      <c r="D1208" s="15"/>
      <c r="E1208" s="9"/>
      <c r="F1208" s="9"/>
      <c r="G1208" s="16" t="str">
        <f aca="false">IF($D1208="","",$D1208*IF($F1208="",1,$F1208))</f>
        <v/>
      </c>
      <c r="H1208" s="9"/>
      <c r="I1208" s="10" t="str">
        <f aca="false">IF($H1208="","",IFERROR(INDEX(Categories!$B$5:$B$19,MATCH($H1208,Categories!$A$5:$A$19,0)),"UNMAPPED"))</f>
        <v/>
      </c>
      <c r="J1208" s="9"/>
      <c r="K1208" s="9"/>
      <c r="L1208" s="9"/>
      <c r="M1208" s="9"/>
      <c r="N1208" s="9"/>
    </row>
    <row r="1209" customFormat="false" ht="15" hidden="false" customHeight="false" outlineLevel="0" collapsed="false">
      <c r="A1209" s="14"/>
      <c r="B1209" s="9"/>
      <c r="C1209" s="9"/>
      <c r="D1209" s="15"/>
      <c r="E1209" s="9"/>
      <c r="F1209" s="9"/>
      <c r="G1209" s="16" t="str">
        <f aca="false">IF($D1209="","",$D1209*IF($F1209="",1,$F1209))</f>
        <v/>
      </c>
      <c r="H1209" s="9"/>
      <c r="I1209" s="10" t="str">
        <f aca="false">IF($H1209="","",IFERROR(INDEX(Categories!$B$5:$B$19,MATCH($H1209,Categories!$A$5:$A$19,0)),"UNMAPPED"))</f>
        <v/>
      </c>
      <c r="J1209" s="9"/>
      <c r="K1209" s="9"/>
      <c r="L1209" s="9"/>
      <c r="M1209" s="9"/>
      <c r="N1209" s="9"/>
    </row>
    <row r="1210" customFormat="false" ht="15" hidden="false" customHeight="false" outlineLevel="0" collapsed="false">
      <c r="A1210" s="14"/>
      <c r="B1210" s="9"/>
      <c r="C1210" s="9"/>
      <c r="D1210" s="15"/>
      <c r="E1210" s="9"/>
      <c r="F1210" s="9"/>
      <c r="G1210" s="16" t="str">
        <f aca="false">IF($D1210="","",$D1210*IF($F1210="",1,$F1210))</f>
        <v/>
      </c>
      <c r="H1210" s="9"/>
      <c r="I1210" s="10" t="str">
        <f aca="false">IF($H1210="","",IFERROR(INDEX(Categories!$B$5:$B$19,MATCH($H1210,Categories!$A$5:$A$19,0)),"UNMAPPED"))</f>
        <v/>
      </c>
      <c r="J1210" s="9"/>
      <c r="K1210" s="9"/>
      <c r="L1210" s="9"/>
      <c r="M1210" s="9"/>
      <c r="N1210" s="9"/>
    </row>
    <row r="1211" customFormat="false" ht="15" hidden="false" customHeight="false" outlineLevel="0" collapsed="false">
      <c r="A1211" s="14"/>
      <c r="B1211" s="9"/>
      <c r="C1211" s="9"/>
      <c r="D1211" s="15"/>
      <c r="E1211" s="9"/>
      <c r="F1211" s="9"/>
      <c r="G1211" s="16" t="str">
        <f aca="false">IF($D1211="","",$D1211*IF($F1211="",1,$F1211))</f>
        <v/>
      </c>
      <c r="H1211" s="9"/>
      <c r="I1211" s="10" t="str">
        <f aca="false">IF($H1211="","",IFERROR(INDEX(Categories!$B$5:$B$19,MATCH($H1211,Categories!$A$5:$A$19,0)),"UNMAPPED"))</f>
        <v/>
      </c>
      <c r="J1211" s="9"/>
      <c r="K1211" s="9"/>
      <c r="L1211" s="9"/>
      <c r="M1211" s="9"/>
      <c r="N1211" s="9"/>
    </row>
    <row r="1212" customFormat="false" ht="15" hidden="false" customHeight="false" outlineLevel="0" collapsed="false">
      <c r="A1212" s="14"/>
      <c r="B1212" s="9"/>
      <c r="C1212" s="9"/>
      <c r="D1212" s="15"/>
      <c r="E1212" s="9"/>
      <c r="F1212" s="9"/>
      <c r="G1212" s="16" t="str">
        <f aca="false">IF($D1212="","",$D1212*IF($F1212="",1,$F1212))</f>
        <v/>
      </c>
      <c r="H1212" s="9"/>
      <c r="I1212" s="10" t="str">
        <f aca="false">IF($H1212="","",IFERROR(INDEX(Categories!$B$5:$B$19,MATCH($H1212,Categories!$A$5:$A$19,0)),"UNMAPPED"))</f>
        <v/>
      </c>
      <c r="J1212" s="9"/>
      <c r="K1212" s="9"/>
      <c r="L1212" s="9"/>
      <c r="M1212" s="9"/>
      <c r="N1212" s="9"/>
    </row>
    <row r="1213" customFormat="false" ht="15" hidden="false" customHeight="false" outlineLevel="0" collapsed="false">
      <c r="A1213" s="14"/>
      <c r="B1213" s="9"/>
      <c r="C1213" s="9"/>
      <c r="D1213" s="15"/>
      <c r="E1213" s="9"/>
      <c r="F1213" s="9"/>
      <c r="G1213" s="16" t="str">
        <f aca="false">IF($D1213="","",$D1213*IF($F1213="",1,$F1213))</f>
        <v/>
      </c>
      <c r="H1213" s="9"/>
      <c r="I1213" s="10" t="str">
        <f aca="false">IF($H1213="","",IFERROR(INDEX(Categories!$B$5:$B$19,MATCH($H1213,Categories!$A$5:$A$19,0)),"UNMAPPED"))</f>
        <v/>
      </c>
      <c r="J1213" s="9"/>
      <c r="K1213" s="9"/>
      <c r="L1213" s="9"/>
      <c r="M1213" s="9"/>
      <c r="N1213" s="9"/>
    </row>
    <row r="1214" customFormat="false" ht="15" hidden="false" customHeight="false" outlineLevel="0" collapsed="false">
      <c r="A1214" s="14"/>
      <c r="B1214" s="9"/>
      <c r="C1214" s="9"/>
      <c r="D1214" s="15"/>
      <c r="E1214" s="9"/>
      <c r="F1214" s="9"/>
      <c r="G1214" s="16" t="str">
        <f aca="false">IF($D1214="","",$D1214*IF($F1214="",1,$F1214))</f>
        <v/>
      </c>
      <c r="H1214" s="9"/>
      <c r="I1214" s="10" t="str">
        <f aca="false">IF($H1214="","",IFERROR(INDEX(Categories!$B$5:$B$19,MATCH($H1214,Categories!$A$5:$A$19,0)),"UNMAPPED"))</f>
        <v/>
      </c>
      <c r="J1214" s="9"/>
      <c r="K1214" s="9"/>
      <c r="L1214" s="9"/>
      <c r="M1214" s="9"/>
      <c r="N1214" s="9"/>
    </row>
    <row r="1215" customFormat="false" ht="15" hidden="false" customHeight="false" outlineLevel="0" collapsed="false">
      <c r="A1215" s="14"/>
      <c r="B1215" s="9"/>
      <c r="C1215" s="9"/>
      <c r="D1215" s="15"/>
      <c r="E1215" s="9"/>
      <c r="F1215" s="9"/>
      <c r="G1215" s="16" t="str">
        <f aca="false">IF($D1215="","",$D1215*IF($F1215="",1,$F1215))</f>
        <v/>
      </c>
      <c r="H1215" s="9"/>
      <c r="I1215" s="10" t="str">
        <f aca="false">IF($H1215="","",IFERROR(INDEX(Categories!$B$5:$B$19,MATCH($H1215,Categories!$A$5:$A$19,0)),"UNMAPPED"))</f>
        <v/>
      </c>
      <c r="J1215" s="9"/>
      <c r="K1215" s="9"/>
      <c r="L1215" s="9"/>
      <c r="M1215" s="9"/>
      <c r="N1215" s="9"/>
    </row>
    <row r="1216" customFormat="false" ht="15" hidden="false" customHeight="false" outlineLevel="0" collapsed="false">
      <c r="A1216" s="14"/>
      <c r="B1216" s="9"/>
      <c r="C1216" s="9"/>
      <c r="D1216" s="15"/>
      <c r="E1216" s="9"/>
      <c r="F1216" s="9"/>
      <c r="G1216" s="16" t="str">
        <f aca="false">IF($D1216="","",$D1216*IF($F1216="",1,$F1216))</f>
        <v/>
      </c>
      <c r="H1216" s="9"/>
      <c r="I1216" s="10" t="str">
        <f aca="false">IF($H1216="","",IFERROR(INDEX(Categories!$B$5:$B$19,MATCH($H1216,Categories!$A$5:$A$19,0)),"UNMAPPED"))</f>
        <v/>
      </c>
      <c r="J1216" s="9"/>
      <c r="K1216" s="9"/>
      <c r="L1216" s="9"/>
      <c r="M1216" s="9"/>
      <c r="N1216" s="9"/>
    </row>
    <row r="1217" customFormat="false" ht="15" hidden="false" customHeight="false" outlineLevel="0" collapsed="false">
      <c r="A1217" s="14"/>
      <c r="B1217" s="9"/>
      <c r="C1217" s="9"/>
      <c r="D1217" s="15"/>
      <c r="E1217" s="9"/>
      <c r="F1217" s="9"/>
      <c r="G1217" s="16" t="str">
        <f aca="false">IF($D1217="","",$D1217*IF($F1217="",1,$F1217))</f>
        <v/>
      </c>
      <c r="H1217" s="9"/>
      <c r="I1217" s="10" t="str">
        <f aca="false">IF($H1217="","",IFERROR(INDEX(Categories!$B$5:$B$19,MATCH($H1217,Categories!$A$5:$A$19,0)),"UNMAPPED"))</f>
        <v/>
      </c>
      <c r="J1217" s="9"/>
      <c r="K1217" s="9"/>
      <c r="L1217" s="9"/>
      <c r="M1217" s="9"/>
      <c r="N1217" s="9"/>
    </row>
    <row r="1218" customFormat="false" ht="15" hidden="false" customHeight="false" outlineLevel="0" collapsed="false">
      <c r="A1218" s="14"/>
      <c r="B1218" s="9"/>
      <c r="C1218" s="9"/>
      <c r="D1218" s="15"/>
      <c r="E1218" s="9"/>
      <c r="F1218" s="9"/>
      <c r="G1218" s="16" t="str">
        <f aca="false">IF($D1218="","",$D1218*IF($F1218="",1,$F1218))</f>
        <v/>
      </c>
      <c r="H1218" s="9"/>
      <c r="I1218" s="10" t="str">
        <f aca="false">IF($H1218="","",IFERROR(INDEX(Categories!$B$5:$B$19,MATCH($H1218,Categories!$A$5:$A$19,0)),"UNMAPPED"))</f>
        <v/>
      </c>
      <c r="J1218" s="9"/>
      <c r="K1218" s="9"/>
      <c r="L1218" s="9"/>
      <c r="M1218" s="9"/>
      <c r="N1218" s="9"/>
    </row>
    <row r="1219" customFormat="false" ht="15" hidden="false" customHeight="false" outlineLevel="0" collapsed="false">
      <c r="A1219" s="14"/>
      <c r="B1219" s="9"/>
      <c r="C1219" s="9"/>
      <c r="D1219" s="15"/>
      <c r="E1219" s="9"/>
      <c r="F1219" s="9"/>
      <c r="G1219" s="16" t="str">
        <f aca="false">IF($D1219="","",$D1219*IF($F1219="",1,$F1219))</f>
        <v/>
      </c>
      <c r="H1219" s="9"/>
      <c r="I1219" s="10" t="str">
        <f aca="false">IF($H1219="","",IFERROR(INDEX(Categories!$B$5:$B$19,MATCH($H1219,Categories!$A$5:$A$19,0)),"UNMAPPED"))</f>
        <v/>
      </c>
      <c r="J1219" s="9"/>
      <c r="K1219" s="9"/>
      <c r="L1219" s="9"/>
      <c r="M1219" s="9"/>
      <c r="N1219" s="9"/>
    </row>
    <row r="1220" customFormat="false" ht="15" hidden="false" customHeight="false" outlineLevel="0" collapsed="false">
      <c r="A1220" s="14"/>
      <c r="B1220" s="9"/>
      <c r="C1220" s="9"/>
      <c r="D1220" s="15"/>
      <c r="E1220" s="9"/>
      <c r="F1220" s="9"/>
      <c r="G1220" s="16" t="str">
        <f aca="false">IF($D1220="","",$D1220*IF($F1220="",1,$F1220))</f>
        <v/>
      </c>
      <c r="H1220" s="9"/>
      <c r="I1220" s="10" t="str">
        <f aca="false">IF($H1220="","",IFERROR(INDEX(Categories!$B$5:$B$19,MATCH($H1220,Categories!$A$5:$A$19,0)),"UNMAPPED"))</f>
        <v/>
      </c>
      <c r="J1220" s="9"/>
      <c r="K1220" s="9"/>
      <c r="L1220" s="9"/>
      <c r="M1220" s="9"/>
      <c r="N1220" s="9"/>
    </row>
    <row r="1221" customFormat="false" ht="15" hidden="false" customHeight="false" outlineLevel="0" collapsed="false">
      <c r="A1221" s="14"/>
      <c r="B1221" s="9"/>
      <c r="C1221" s="9"/>
      <c r="D1221" s="15"/>
      <c r="E1221" s="9"/>
      <c r="F1221" s="9"/>
      <c r="G1221" s="16" t="str">
        <f aca="false">IF($D1221="","",$D1221*IF($F1221="",1,$F1221))</f>
        <v/>
      </c>
      <c r="H1221" s="9"/>
      <c r="I1221" s="10" t="str">
        <f aca="false">IF($H1221="","",IFERROR(INDEX(Categories!$B$5:$B$19,MATCH($H1221,Categories!$A$5:$A$19,0)),"UNMAPPED"))</f>
        <v/>
      </c>
      <c r="J1221" s="9"/>
      <c r="K1221" s="9"/>
      <c r="L1221" s="9"/>
      <c r="M1221" s="9"/>
      <c r="N1221" s="9"/>
    </row>
    <row r="1222" customFormat="false" ht="15" hidden="false" customHeight="false" outlineLevel="0" collapsed="false">
      <c r="A1222" s="14"/>
      <c r="B1222" s="9"/>
      <c r="C1222" s="9"/>
      <c r="D1222" s="15"/>
      <c r="E1222" s="9"/>
      <c r="F1222" s="9"/>
      <c r="G1222" s="16" t="str">
        <f aca="false">IF($D1222="","",$D1222*IF($F1222="",1,$F1222))</f>
        <v/>
      </c>
      <c r="H1222" s="9"/>
      <c r="I1222" s="10" t="str">
        <f aca="false">IF($H1222="","",IFERROR(INDEX(Categories!$B$5:$B$19,MATCH($H1222,Categories!$A$5:$A$19,0)),"UNMAPPED"))</f>
        <v/>
      </c>
      <c r="J1222" s="9"/>
      <c r="K1222" s="9"/>
      <c r="L1222" s="9"/>
      <c r="M1222" s="9"/>
      <c r="N1222" s="9"/>
    </row>
    <row r="1223" customFormat="false" ht="15" hidden="false" customHeight="false" outlineLevel="0" collapsed="false">
      <c r="A1223" s="14"/>
      <c r="B1223" s="9"/>
      <c r="C1223" s="9"/>
      <c r="D1223" s="15"/>
      <c r="E1223" s="9"/>
      <c r="F1223" s="9"/>
      <c r="G1223" s="16" t="str">
        <f aca="false">IF($D1223="","",$D1223*IF($F1223="",1,$F1223))</f>
        <v/>
      </c>
      <c r="H1223" s="9"/>
      <c r="I1223" s="10" t="str">
        <f aca="false">IF($H1223="","",IFERROR(INDEX(Categories!$B$5:$B$19,MATCH($H1223,Categories!$A$5:$A$19,0)),"UNMAPPED"))</f>
        <v/>
      </c>
      <c r="J1223" s="9"/>
      <c r="K1223" s="9"/>
      <c r="L1223" s="9"/>
      <c r="M1223" s="9"/>
      <c r="N1223" s="9"/>
    </row>
    <row r="1224" customFormat="false" ht="15" hidden="false" customHeight="false" outlineLevel="0" collapsed="false">
      <c r="A1224" s="14"/>
      <c r="B1224" s="9"/>
      <c r="C1224" s="9"/>
      <c r="D1224" s="15"/>
      <c r="E1224" s="9"/>
      <c r="F1224" s="9"/>
      <c r="G1224" s="16" t="str">
        <f aca="false">IF($D1224="","",$D1224*IF($F1224="",1,$F1224))</f>
        <v/>
      </c>
      <c r="H1224" s="9"/>
      <c r="I1224" s="10" t="str">
        <f aca="false">IF($H1224="","",IFERROR(INDEX(Categories!$B$5:$B$19,MATCH($H1224,Categories!$A$5:$A$19,0)),"UNMAPPED"))</f>
        <v/>
      </c>
      <c r="J1224" s="9"/>
      <c r="K1224" s="9"/>
      <c r="L1224" s="9"/>
      <c r="M1224" s="9"/>
      <c r="N1224" s="9"/>
    </row>
    <row r="1225" customFormat="false" ht="15" hidden="false" customHeight="false" outlineLevel="0" collapsed="false">
      <c r="A1225" s="14"/>
      <c r="B1225" s="9"/>
      <c r="C1225" s="9"/>
      <c r="D1225" s="15"/>
      <c r="E1225" s="9"/>
      <c r="F1225" s="9"/>
      <c r="G1225" s="16" t="str">
        <f aca="false">IF($D1225="","",$D1225*IF($F1225="",1,$F1225))</f>
        <v/>
      </c>
      <c r="H1225" s="9"/>
      <c r="I1225" s="10" t="str">
        <f aca="false">IF($H1225="","",IFERROR(INDEX(Categories!$B$5:$B$19,MATCH($H1225,Categories!$A$5:$A$19,0)),"UNMAPPED"))</f>
        <v/>
      </c>
      <c r="J1225" s="9"/>
      <c r="K1225" s="9"/>
      <c r="L1225" s="9"/>
      <c r="M1225" s="9"/>
      <c r="N1225" s="9"/>
    </row>
    <row r="1226" customFormat="false" ht="15" hidden="false" customHeight="false" outlineLevel="0" collapsed="false">
      <c r="A1226" s="14"/>
      <c r="B1226" s="9"/>
      <c r="C1226" s="9"/>
      <c r="D1226" s="15"/>
      <c r="E1226" s="9"/>
      <c r="F1226" s="9"/>
      <c r="G1226" s="16" t="str">
        <f aca="false">IF($D1226="","",$D1226*IF($F1226="",1,$F1226))</f>
        <v/>
      </c>
      <c r="H1226" s="9"/>
      <c r="I1226" s="10" t="str">
        <f aca="false">IF($H1226="","",IFERROR(INDEX(Categories!$B$5:$B$19,MATCH($H1226,Categories!$A$5:$A$19,0)),"UNMAPPED"))</f>
        <v/>
      </c>
      <c r="J1226" s="9"/>
      <c r="K1226" s="9"/>
      <c r="L1226" s="9"/>
      <c r="M1226" s="9"/>
      <c r="N1226" s="9"/>
    </row>
    <row r="1227" customFormat="false" ht="15" hidden="false" customHeight="false" outlineLevel="0" collapsed="false">
      <c r="A1227" s="14"/>
      <c r="B1227" s="9"/>
      <c r="C1227" s="9"/>
      <c r="D1227" s="15"/>
      <c r="E1227" s="9"/>
      <c r="F1227" s="9"/>
      <c r="G1227" s="16" t="str">
        <f aca="false">IF($D1227="","",$D1227*IF($F1227="",1,$F1227))</f>
        <v/>
      </c>
      <c r="H1227" s="9"/>
      <c r="I1227" s="10" t="str">
        <f aca="false">IF($H1227="","",IFERROR(INDEX(Categories!$B$5:$B$19,MATCH($H1227,Categories!$A$5:$A$19,0)),"UNMAPPED"))</f>
        <v/>
      </c>
      <c r="J1227" s="9"/>
      <c r="K1227" s="9"/>
      <c r="L1227" s="9"/>
      <c r="M1227" s="9"/>
      <c r="N1227" s="9"/>
    </row>
    <row r="1228" customFormat="false" ht="15" hidden="false" customHeight="false" outlineLevel="0" collapsed="false">
      <c r="A1228" s="14"/>
      <c r="B1228" s="9"/>
      <c r="C1228" s="9"/>
      <c r="D1228" s="15"/>
      <c r="E1228" s="9"/>
      <c r="F1228" s="9"/>
      <c r="G1228" s="16" t="str">
        <f aca="false">IF($D1228="","",$D1228*IF($F1228="",1,$F1228))</f>
        <v/>
      </c>
      <c r="H1228" s="9"/>
      <c r="I1228" s="10" t="str">
        <f aca="false">IF($H1228="","",IFERROR(INDEX(Categories!$B$5:$B$19,MATCH($H1228,Categories!$A$5:$A$19,0)),"UNMAPPED"))</f>
        <v/>
      </c>
      <c r="J1228" s="9"/>
      <c r="K1228" s="9"/>
      <c r="L1228" s="9"/>
      <c r="M1228" s="9"/>
      <c r="N1228" s="9"/>
    </row>
    <row r="1229" customFormat="false" ht="15" hidden="false" customHeight="false" outlineLevel="0" collapsed="false">
      <c r="A1229" s="14"/>
      <c r="B1229" s="9"/>
      <c r="C1229" s="9"/>
      <c r="D1229" s="15"/>
      <c r="E1229" s="9"/>
      <c r="F1229" s="9"/>
      <c r="G1229" s="16" t="str">
        <f aca="false">IF($D1229="","",$D1229*IF($F1229="",1,$F1229))</f>
        <v/>
      </c>
      <c r="H1229" s="9"/>
      <c r="I1229" s="10" t="str">
        <f aca="false">IF($H1229="","",IFERROR(INDEX(Categories!$B$5:$B$19,MATCH($H1229,Categories!$A$5:$A$19,0)),"UNMAPPED"))</f>
        <v/>
      </c>
      <c r="J1229" s="9"/>
      <c r="K1229" s="9"/>
      <c r="L1229" s="9"/>
      <c r="M1229" s="9"/>
      <c r="N1229" s="9"/>
    </row>
    <row r="1230" customFormat="false" ht="15" hidden="false" customHeight="false" outlineLevel="0" collapsed="false">
      <c r="A1230" s="14"/>
      <c r="B1230" s="9"/>
      <c r="C1230" s="9"/>
      <c r="D1230" s="15"/>
      <c r="E1230" s="9"/>
      <c r="F1230" s="9"/>
      <c r="G1230" s="16" t="str">
        <f aca="false">IF($D1230="","",$D1230*IF($F1230="",1,$F1230))</f>
        <v/>
      </c>
      <c r="H1230" s="9"/>
      <c r="I1230" s="10" t="str">
        <f aca="false">IF($H1230="","",IFERROR(INDEX(Categories!$B$5:$B$19,MATCH($H1230,Categories!$A$5:$A$19,0)),"UNMAPPED"))</f>
        <v/>
      </c>
      <c r="J1230" s="9"/>
      <c r="K1230" s="9"/>
      <c r="L1230" s="9"/>
      <c r="M1230" s="9"/>
      <c r="N1230" s="9"/>
    </row>
    <row r="1231" customFormat="false" ht="15" hidden="false" customHeight="false" outlineLevel="0" collapsed="false">
      <c r="A1231" s="14"/>
      <c r="B1231" s="9"/>
      <c r="C1231" s="9"/>
      <c r="D1231" s="15"/>
      <c r="E1231" s="9"/>
      <c r="F1231" s="9"/>
      <c r="G1231" s="16" t="str">
        <f aca="false">IF($D1231="","",$D1231*IF($F1231="",1,$F1231))</f>
        <v/>
      </c>
      <c r="H1231" s="9"/>
      <c r="I1231" s="10" t="str">
        <f aca="false">IF($H1231="","",IFERROR(INDEX(Categories!$B$5:$B$19,MATCH($H1231,Categories!$A$5:$A$19,0)),"UNMAPPED"))</f>
        <v/>
      </c>
      <c r="J1231" s="9"/>
      <c r="K1231" s="9"/>
      <c r="L1231" s="9"/>
      <c r="M1231" s="9"/>
      <c r="N1231" s="9"/>
    </row>
    <row r="1232" customFormat="false" ht="15" hidden="false" customHeight="false" outlineLevel="0" collapsed="false">
      <c r="A1232" s="14"/>
      <c r="B1232" s="9"/>
      <c r="C1232" s="9"/>
      <c r="D1232" s="15"/>
      <c r="E1232" s="9"/>
      <c r="F1232" s="9"/>
      <c r="G1232" s="16" t="str">
        <f aca="false">IF($D1232="","",$D1232*IF($F1232="",1,$F1232))</f>
        <v/>
      </c>
      <c r="H1232" s="9"/>
      <c r="I1232" s="10" t="str">
        <f aca="false">IF($H1232="","",IFERROR(INDEX(Categories!$B$5:$B$19,MATCH($H1232,Categories!$A$5:$A$19,0)),"UNMAPPED"))</f>
        <v/>
      </c>
      <c r="J1232" s="9"/>
      <c r="K1232" s="9"/>
      <c r="L1232" s="9"/>
      <c r="M1232" s="9"/>
      <c r="N1232" s="9"/>
    </row>
    <row r="1233" customFormat="false" ht="15" hidden="false" customHeight="false" outlineLevel="0" collapsed="false">
      <c r="A1233" s="14"/>
      <c r="B1233" s="9"/>
      <c r="C1233" s="9"/>
      <c r="D1233" s="15"/>
      <c r="E1233" s="9"/>
      <c r="F1233" s="9"/>
      <c r="G1233" s="16" t="str">
        <f aca="false">IF($D1233="","",$D1233*IF($F1233="",1,$F1233))</f>
        <v/>
      </c>
      <c r="H1233" s="9"/>
      <c r="I1233" s="10" t="str">
        <f aca="false">IF($H1233="","",IFERROR(INDEX(Categories!$B$5:$B$19,MATCH($H1233,Categories!$A$5:$A$19,0)),"UNMAPPED"))</f>
        <v/>
      </c>
      <c r="J1233" s="9"/>
      <c r="K1233" s="9"/>
      <c r="L1233" s="9"/>
      <c r="M1233" s="9"/>
      <c r="N1233" s="9"/>
    </row>
    <row r="1234" customFormat="false" ht="15" hidden="false" customHeight="false" outlineLevel="0" collapsed="false">
      <c r="A1234" s="14"/>
      <c r="B1234" s="9"/>
      <c r="C1234" s="9"/>
      <c r="D1234" s="15"/>
      <c r="E1234" s="9"/>
      <c r="F1234" s="9"/>
      <c r="G1234" s="16" t="str">
        <f aca="false">IF($D1234="","",$D1234*IF($F1234="",1,$F1234))</f>
        <v/>
      </c>
      <c r="H1234" s="9"/>
      <c r="I1234" s="10" t="str">
        <f aca="false">IF($H1234="","",IFERROR(INDEX(Categories!$B$5:$B$19,MATCH($H1234,Categories!$A$5:$A$19,0)),"UNMAPPED"))</f>
        <v/>
      </c>
      <c r="J1234" s="9"/>
      <c r="K1234" s="9"/>
      <c r="L1234" s="9"/>
      <c r="M1234" s="9"/>
      <c r="N1234" s="9"/>
    </row>
    <row r="1235" customFormat="false" ht="15" hidden="false" customHeight="false" outlineLevel="0" collapsed="false">
      <c r="A1235" s="14"/>
      <c r="B1235" s="9"/>
      <c r="C1235" s="9"/>
      <c r="D1235" s="15"/>
      <c r="E1235" s="9"/>
      <c r="F1235" s="9"/>
      <c r="G1235" s="16" t="str">
        <f aca="false">IF($D1235="","",$D1235*IF($F1235="",1,$F1235))</f>
        <v/>
      </c>
      <c r="H1235" s="9"/>
      <c r="I1235" s="10" t="str">
        <f aca="false">IF($H1235="","",IFERROR(INDEX(Categories!$B$5:$B$19,MATCH($H1235,Categories!$A$5:$A$19,0)),"UNMAPPED"))</f>
        <v/>
      </c>
      <c r="J1235" s="9"/>
      <c r="K1235" s="9"/>
      <c r="L1235" s="9"/>
      <c r="M1235" s="9"/>
      <c r="N1235" s="9"/>
    </row>
    <row r="1236" customFormat="false" ht="15" hidden="false" customHeight="false" outlineLevel="0" collapsed="false">
      <c r="A1236" s="14"/>
      <c r="B1236" s="9"/>
      <c r="C1236" s="9"/>
      <c r="D1236" s="15"/>
      <c r="E1236" s="9"/>
      <c r="F1236" s="9"/>
      <c r="G1236" s="16" t="str">
        <f aca="false">IF($D1236="","",$D1236*IF($F1236="",1,$F1236))</f>
        <v/>
      </c>
      <c r="H1236" s="9"/>
      <c r="I1236" s="10" t="str">
        <f aca="false">IF($H1236="","",IFERROR(INDEX(Categories!$B$5:$B$19,MATCH($H1236,Categories!$A$5:$A$19,0)),"UNMAPPED"))</f>
        <v/>
      </c>
      <c r="J1236" s="9"/>
      <c r="K1236" s="9"/>
      <c r="L1236" s="9"/>
      <c r="M1236" s="9"/>
      <c r="N1236" s="9"/>
    </row>
    <row r="1237" customFormat="false" ht="15" hidden="false" customHeight="false" outlineLevel="0" collapsed="false">
      <c r="A1237" s="14"/>
      <c r="B1237" s="9"/>
      <c r="C1237" s="9"/>
      <c r="D1237" s="15"/>
      <c r="E1237" s="9"/>
      <c r="F1237" s="9"/>
      <c r="G1237" s="16" t="str">
        <f aca="false">IF($D1237="","",$D1237*IF($F1237="",1,$F1237))</f>
        <v/>
      </c>
      <c r="H1237" s="9"/>
      <c r="I1237" s="10" t="str">
        <f aca="false">IF($H1237="","",IFERROR(INDEX(Categories!$B$5:$B$19,MATCH($H1237,Categories!$A$5:$A$19,0)),"UNMAPPED"))</f>
        <v/>
      </c>
      <c r="J1237" s="9"/>
      <c r="K1237" s="9"/>
      <c r="L1237" s="9"/>
      <c r="M1237" s="9"/>
      <c r="N1237" s="9"/>
    </row>
    <row r="1238" customFormat="false" ht="15" hidden="false" customHeight="false" outlineLevel="0" collapsed="false">
      <c r="A1238" s="14"/>
      <c r="B1238" s="9"/>
      <c r="C1238" s="9"/>
      <c r="D1238" s="15"/>
      <c r="E1238" s="9"/>
      <c r="F1238" s="9"/>
      <c r="G1238" s="16" t="str">
        <f aca="false">IF($D1238="","",$D1238*IF($F1238="",1,$F1238))</f>
        <v/>
      </c>
      <c r="H1238" s="9"/>
      <c r="I1238" s="10" t="str">
        <f aca="false">IF($H1238="","",IFERROR(INDEX(Categories!$B$5:$B$19,MATCH($H1238,Categories!$A$5:$A$19,0)),"UNMAPPED"))</f>
        <v/>
      </c>
      <c r="J1238" s="9"/>
      <c r="K1238" s="9"/>
      <c r="L1238" s="9"/>
      <c r="M1238" s="9"/>
      <c r="N1238" s="9"/>
    </row>
    <row r="1239" customFormat="false" ht="15" hidden="false" customHeight="false" outlineLevel="0" collapsed="false">
      <c r="A1239" s="14"/>
      <c r="B1239" s="9"/>
      <c r="C1239" s="9"/>
      <c r="D1239" s="15"/>
      <c r="E1239" s="9"/>
      <c r="F1239" s="9"/>
      <c r="G1239" s="16" t="str">
        <f aca="false">IF($D1239="","",$D1239*IF($F1239="",1,$F1239))</f>
        <v/>
      </c>
      <c r="H1239" s="9"/>
      <c r="I1239" s="10" t="str">
        <f aca="false">IF($H1239="","",IFERROR(INDEX(Categories!$B$5:$B$19,MATCH($H1239,Categories!$A$5:$A$19,0)),"UNMAPPED"))</f>
        <v/>
      </c>
      <c r="J1239" s="9"/>
      <c r="K1239" s="9"/>
      <c r="L1239" s="9"/>
      <c r="M1239" s="9"/>
      <c r="N1239" s="9"/>
    </row>
    <row r="1240" customFormat="false" ht="15" hidden="false" customHeight="false" outlineLevel="0" collapsed="false">
      <c r="A1240" s="14"/>
      <c r="B1240" s="9"/>
      <c r="C1240" s="9"/>
      <c r="D1240" s="15"/>
      <c r="E1240" s="9"/>
      <c r="F1240" s="9"/>
      <c r="G1240" s="16" t="str">
        <f aca="false">IF($D1240="","",$D1240*IF($F1240="",1,$F1240))</f>
        <v/>
      </c>
      <c r="H1240" s="9"/>
      <c r="I1240" s="10" t="str">
        <f aca="false">IF($H1240="","",IFERROR(INDEX(Categories!$B$5:$B$19,MATCH($H1240,Categories!$A$5:$A$19,0)),"UNMAPPED"))</f>
        <v/>
      </c>
      <c r="J1240" s="9"/>
      <c r="K1240" s="9"/>
      <c r="L1240" s="9"/>
      <c r="M1240" s="9"/>
      <c r="N1240" s="9"/>
    </row>
    <row r="1241" customFormat="false" ht="15" hidden="false" customHeight="false" outlineLevel="0" collapsed="false">
      <c r="A1241" s="14"/>
      <c r="B1241" s="9"/>
      <c r="C1241" s="9"/>
      <c r="D1241" s="15"/>
      <c r="E1241" s="9"/>
      <c r="F1241" s="9"/>
      <c r="G1241" s="16" t="str">
        <f aca="false">IF($D1241="","",$D1241*IF($F1241="",1,$F1241))</f>
        <v/>
      </c>
      <c r="H1241" s="9"/>
      <c r="I1241" s="10" t="str">
        <f aca="false">IF($H1241="","",IFERROR(INDEX(Categories!$B$5:$B$19,MATCH($H1241,Categories!$A$5:$A$19,0)),"UNMAPPED"))</f>
        <v/>
      </c>
      <c r="J1241" s="9"/>
      <c r="K1241" s="9"/>
      <c r="L1241" s="9"/>
      <c r="M1241" s="9"/>
      <c r="N1241" s="9"/>
    </row>
    <row r="1242" customFormat="false" ht="15" hidden="false" customHeight="false" outlineLevel="0" collapsed="false">
      <c r="A1242" s="14"/>
      <c r="B1242" s="9"/>
      <c r="C1242" s="9"/>
      <c r="D1242" s="15"/>
      <c r="E1242" s="9"/>
      <c r="F1242" s="9"/>
      <c r="G1242" s="16" t="str">
        <f aca="false">IF($D1242="","",$D1242*IF($F1242="",1,$F1242))</f>
        <v/>
      </c>
      <c r="H1242" s="9"/>
      <c r="I1242" s="10" t="str">
        <f aca="false">IF($H1242="","",IFERROR(INDEX(Categories!$B$5:$B$19,MATCH($H1242,Categories!$A$5:$A$19,0)),"UNMAPPED"))</f>
        <v/>
      </c>
      <c r="J1242" s="9"/>
      <c r="K1242" s="9"/>
      <c r="L1242" s="9"/>
      <c r="M1242" s="9"/>
      <c r="N1242" s="9"/>
    </row>
    <row r="1243" customFormat="false" ht="15" hidden="false" customHeight="false" outlineLevel="0" collapsed="false">
      <c r="A1243" s="14"/>
      <c r="B1243" s="9"/>
      <c r="C1243" s="9"/>
      <c r="D1243" s="15"/>
      <c r="E1243" s="9"/>
      <c r="F1243" s="9"/>
      <c r="G1243" s="16" t="str">
        <f aca="false">IF($D1243="","",$D1243*IF($F1243="",1,$F1243))</f>
        <v/>
      </c>
      <c r="H1243" s="9"/>
      <c r="I1243" s="10" t="str">
        <f aca="false">IF($H1243="","",IFERROR(INDEX(Categories!$B$5:$B$19,MATCH($H1243,Categories!$A$5:$A$19,0)),"UNMAPPED"))</f>
        <v/>
      </c>
      <c r="J1243" s="9"/>
      <c r="K1243" s="9"/>
      <c r="L1243" s="9"/>
      <c r="M1243" s="9"/>
      <c r="N1243" s="9"/>
    </row>
    <row r="1244" customFormat="false" ht="15" hidden="false" customHeight="false" outlineLevel="0" collapsed="false">
      <c r="A1244" s="14"/>
      <c r="B1244" s="9"/>
      <c r="C1244" s="9"/>
      <c r="D1244" s="15"/>
      <c r="E1244" s="9"/>
      <c r="F1244" s="9"/>
      <c r="G1244" s="16" t="str">
        <f aca="false">IF($D1244="","",$D1244*IF($F1244="",1,$F1244))</f>
        <v/>
      </c>
      <c r="H1244" s="9"/>
      <c r="I1244" s="10" t="str">
        <f aca="false">IF($H1244="","",IFERROR(INDEX(Categories!$B$5:$B$19,MATCH($H1244,Categories!$A$5:$A$19,0)),"UNMAPPED"))</f>
        <v/>
      </c>
      <c r="J1244" s="9"/>
      <c r="K1244" s="9"/>
      <c r="L1244" s="9"/>
      <c r="M1244" s="9"/>
      <c r="N1244" s="9"/>
    </row>
    <row r="1245" customFormat="false" ht="15" hidden="false" customHeight="false" outlineLevel="0" collapsed="false">
      <c r="A1245" s="14"/>
      <c r="B1245" s="9"/>
      <c r="C1245" s="9"/>
      <c r="D1245" s="15"/>
      <c r="E1245" s="9"/>
      <c r="F1245" s="9"/>
      <c r="G1245" s="16" t="str">
        <f aca="false">IF($D1245="","",$D1245*IF($F1245="",1,$F1245))</f>
        <v/>
      </c>
      <c r="H1245" s="9"/>
      <c r="I1245" s="10" t="str">
        <f aca="false">IF($H1245="","",IFERROR(INDEX(Categories!$B$5:$B$19,MATCH($H1245,Categories!$A$5:$A$19,0)),"UNMAPPED"))</f>
        <v/>
      </c>
      <c r="J1245" s="9"/>
      <c r="K1245" s="9"/>
      <c r="L1245" s="9"/>
      <c r="M1245" s="9"/>
      <c r="N1245" s="9"/>
    </row>
    <row r="1246" customFormat="false" ht="15" hidden="false" customHeight="false" outlineLevel="0" collapsed="false">
      <c r="A1246" s="14"/>
      <c r="B1246" s="9"/>
      <c r="C1246" s="9"/>
      <c r="D1246" s="15"/>
      <c r="E1246" s="9"/>
      <c r="F1246" s="9"/>
      <c r="G1246" s="16" t="str">
        <f aca="false">IF($D1246="","",$D1246*IF($F1246="",1,$F1246))</f>
        <v/>
      </c>
      <c r="H1246" s="9"/>
      <c r="I1246" s="10" t="str">
        <f aca="false">IF($H1246="","",IFERROR(INDEX(Categories!$B$5:$B$19,MATCH($H1246,Categories!$A$5:$A$19,0)),"UNMAPPED"))</f>
        <v/>
      </c>
      <c r="J1246" s="9"/>
      <c r="K1246" s="9"/>
      <c r="L1246" s="9"/>
      <c r="M1246" s="9"/>
      <c r="N1246" s="9"/>
    </row>
    <row r="1247" customFormat="false" ht="15" hidden="false" customHeight="false" outlineLevel="0" collapsed="false">
      <c r="A1247" s="14"/>
      <c r="B1247" s="9"/>
      <c r="C1247" s="9"/>
      <c r="D1247" s="15"/>
      <c r="E1247" s="9"/>
      <c r="F1247" s="9"/>
      <c r="G1247" s="16" t="str">
        <f aca="false">IF($D1247="","",$D1247*IF($F1247="",1,$F1247))</f>
        <v/>
      </c>
      <c r="H1247" s="9"/>
      <c r="I1247" s="10" t="str">
        <f aca="false">IF($H1247="","",IFERROR(INDEX(Categories!$B$5:$B$19,MATCH($H1247,Categories!$A$5:$A$19,0)),"UNMAPPED"))</f>
        <v/>
      </c>
      <c r="J1247" s="9"/>
      <c r="K1247" s="9"/>
      <c r="L1247" s="9"/>
      <c r="M1247" s="9"/>
      <c r="N1247" s="9"/>
    </row>
    <row r="1248" customFormat="false" ht="15" hidden="false" customHeight="false" outlineLevel="0" collapsed="false">
      <c r="A1248" s="14"/>
      <c r="B1248" s="9"/>
      <c r="C1248" s="9"/>
      <c r="D1248" s="15"/>
      <c r="E1248" s="9"/>
      <c r="F1248" s="9"/>
      <c r="G1248" s="16" t="str">
        <f aca="false">IF($D1248="","",$D1248*IF($F1248="",1,$F1248))</f>
        <v/>
      </c>
      <c r="H1248" s="9"/>
      <c r="I1248" s="10" t="str">
        <f aca="false">IF($H1248="","",IFERROR(INDEX(Categories!$B$5:$B$19,MATCH($H1248,Categories!$A$5:$A$19,0)),"UNMAPPED"))</f>
        <v/>
      </c>
      <c r="J1248" s="9"/>
      <c r="K1248" s="9"/>
      <c r="L1248" s="9"/>
      <c r="M1248" s="9"/>
      <c r="N1248" s="9"/>
    </row>
    <row r="1249" customFormat="false" ht="15" hidden="false" customHeight="false" outlineLevel="0" collapsed="false">
      <c r="A1249" s="14"/>
      <c r="B1249" s="9"/>
      <c r="C1249" s="9"/>
      <c r="D1249" s="15"/>
      <c r="E1249" s="9"/>
      <c r="F1249" s="9"/>
      <c r="G1249" s="16" t="str">
        <f aca="false">IF($D1249="","",$D1249*IF($F1249="",1,$F1249))</f>
        <v/>
      </c>
      <c r="H1249" s="9"/>
      <c r="I1249" s="10" t="str">
        <f aca="false">IF($H1249="","",IFERROR(INDEX(Categories!$B$5:$B$19,MATCH($H1249,Categories!$A$5:$A$19,0)),"UNMAPPED"))</f>
        <v/>
      </c>
      <c r="J1249" s="9"/>
      <c r="K1249" s="9"/>
      <c r="L1249" s="9"/>
      <c r="M1249" s="9"/>
      <c r="N1249" s="9"/>
    </row>
    <row r="1250" customFormat="false" ht="15" hidden="false" customHeight="false" outlineLevel="0" collapsed="false">
      <c r="A1250" s="14"/>
      <c r="B1250" s="9"/>
      <c r="C1250" s="9"/>
      <c r="D1250" s="15"/>
      <c r="E1250" s="9"/>
      <c r="F1250" s="9"/>
      <c r="G1250" s="16" t="str">
        <f aca="false">IF($D1250="","",$D1250*IF($F1250="",1,$F1250))</f>
        <v/>
      </c>
      <c r="H1250" s="9"/>
      <c r="I1250" s="10" t="str">
        <f aca="false">IF($H1250="","",IFERROR(INDEX(Categories!$B$5:$B$19,MATCH($H1250,Categories!$A$5:$A$19,0)),"UNMAPPED"))</f>
        <v/>
      </c>
      <c r="J1250" s="9"/>
      <c r="K1250" s="9"/>
      <c r="L1250" s="9"/>
      <c r="M1250" s="9"/>
      <c r="N1250" s="9"/>
    </row>
    <row r="1251" customFormat="false" ht="15" hidden="false" customHeight="false" outlineLevel="0" collapsed="false">
      <c r="A1251" s="14"/>
      <c r="B1251" s="9"/>
      <c r="C1251" s="9"/>
      <c r="D1251" s="15"/>
      <c r="E1251" s="9"/>
      <c r="F1251" s="9"/>
      <c r="G1251" s="16" t="str">
        <f aca="false">IF($D1251="","",$D1251*IF($F1251="",1,$F1251))</f>
        <v/>
      </c>
      <c r="H1251" s="9"/>
      <c r="I1251" s="10" t="str">
        <f aca="false">IF($H1251="","",IFERROR(INDEX(Categories!$B$5:$B$19,MATCH($H1251,Categories!$A$5:$A$19,0)),"UNMAPPED"))</f>
        <v/>
      </c>
      <c r="J1251" s="9"/>
      <c r="K1251" s="9"/>
      <c r="L1251" s="9"/>
      <c r="M1251" s="9"/>
      <c r="N1251" s="9"/>
    </row>
    <row r="1252" customFormat="false" ht="15" hidden="false" customHeight="false" outlineLevel="0" collapsed="false">
      <c r="A1252" s="14"/>
      <c r="B1252" s="9"/>
      <c r="C1252" s="9"/>
      <c r="D1252" s="15"/>
      <c r="E1252" s="9"/>
      <c r="F1252" s="9"/>
      <c r="G1252" s="16" t="str">
        <f aca="false">IF($D1252="","",$D1252*IF($F1252="",1,$F1252))</f>
        <v/>
      </c>
      <c r="H1252" s="9"/>
      <c r="I1252" s="10" t="str">
        <f aca="false">IF($H1252="","",IFERROR(INDEX(Categories!$B$5:$B$19,MATCH($H1252,Categories!$A$5:$A$19,0)),"UNMAPPED"))</f>
        <v/>
      </c>
      <c r="J1252" s="9"/>
      <c r="K1252" s="9"/>
      <c r="L1252" s="9"/>
      <c r="M1252" s="9"/>
      <c r="N1252" s="9"/>
    </row>
    <row r="1253" customFormat="false" ht="15" hidden="false" customHeight="false" outlineLevel="0" collapsed="false">
      <c r="A1253" s="14"/>
      <c r="B1253" s="9"/>
      <c r="C1253" s="9"/>
      <c r="D1253" s="15"/>
      <c r="E1253" s="9"/>
      <c r="F1253" s="9"/>
      <c r="G1253" s="16" t="str">
        <f aca="false">IF($D1253="","",$D1253*IF($F1253="",1,$F1253))</f>
        <v/>
      </c>
      <c r="H1253" s="9"/>
      <c r="I1253" s="10" t="str">
        <f aca="false">IF($H1253="","",IFERROR(INDEX(Categories!$B$5:$B$19,MATCH($H1253,Categories!$A$5:$A$19,0)),"UNMAPPED"))</f>
        <v/>
      </c>
      <c r="J1253" s="9"/>
      <c r="K1253" s="9"/>
      <c r="L1253" s="9"/>
      <c r="M1253" s="9"/>
      <c r="N1253" s="9"/>
    </row>
    <row r="1254" customFormat="false" ht="15" hidden="false" customHeight="false" outlineLevel="0" collapsed="false">
      <c r="A1254" s="14"/>
      <c r="B1254" s="9"/>
      <c r="C1254" s="9"/>
      <c r="D1254" s="15"/>
      <c r="E1254" s="9"/>
      <c r="F1254" s="9"/>
      <c r="G1254" s="16" t="str">
        <f aca="false">IF($D1254="","",$D1254*IF($F1254="",1,$F1254))</f>
        <v/>
      </c>
      <c r="H1254" s="9"/>
      <c r="I1254" s="10" t="str">
        <f aca="false">IF($H1254="","",IFERROR(INDEX(Categories!$B$5:$B$19,MATCH($H1254,Categories!$A$5:$A$19,0)),"UNMAPPED"))</f>
        <v/>
      </c>
      <c r="J1254" s="9"/>
      <c r="K1254" s="9"/>
      <c r="L1254" s="9"/>
      <c r="M1254" s="9"/>
      <c r="N1254" s="9"/>
    </row>
    <row r="1255" customFormat="false" ht="15" hidden="false" customHeight="false" outlineLevel="0" collapsed="false">
      <c r="A1255" s="14"/>
      <c r="B1255" s="9"/>
      <c r="C1255" s="9"/>
      <c r="D1255" s="15"/>
      <c r="E1255" s="9"/>
      <c r="F1255" s="9"/>
      <c r="G1255" s="16" t="str">
        <f aca="false">IF($D1255="","",$D1255*IF($F1255="",1,$F1255))</f>
        <v/>
      </c>
      <c r="H1255" s="9"/>
      <c r="I1255" s="10" t="str">
        <f aca="false">IF($H1255="","",IFERROR(INDEX(Categories!$B$5:$B$19,MATCH($H1255,Categories!$A$5:$A$19,0)),"UNMAPPED"))</f>
        <v/>
      </c>
      <c r="J1255" s="9"/>
      <c r="K1255" s="9"/>
      <c r="L1255" s="9"/>
      <c r="M1255" s="9"/>
      <c r="N1255" s="9"/>
    </row>
    <row r="1256" customFormat="false" ht="15" hidden="false" customHeight="false" outlineLevel="0" collapsed="false">
      <c r="A1256" s="14"/>
      <c r="B1256" s="9"/>
      <c r="C1256" s="9"/>
      <c r="D1256" s="15"/>
      <c r="E1256" s="9"/>
      <c r="F1256" s="9"/>
      <c r="G1256" s="16" t="str">
        <f aca="false">IF($D1256="","",$D1256*IF($F1256="",1,$F1256))</f>
        <v/>
      </c>
      <c r="H1256" s="9"/>
      <c r="I1256" s="10" t="str">
        <f aca="false">IF($H1256="","",IFERROR(INDEX(Categories!$B$5:$B$19,MATCH($H1256,Categories!$A$5:$A$19,0)),"UNMAPPED"))</f>
        <v/>
      </c>
      <c r="J1256" s="9"/>
      <c r="K1256" s="9"/>
      <c r="L1256" s="9"/>
      <c r="M1256" s="9"/>
      <c r="N1256" s="9"/>
    </row>
    <row r="1257" customFormat="false" ht="15" hidden="false" customHeight="false" outlineLevel="0" collapsed="false">
      <c r="A1257" s="14"/>
      <c r="B1257" s="9"/>
      <c r="C1257" s="9"/>
      <c r="D1257" s="15"/>
      <c r="E1257" s="9"/>
      <c r="F1257" s="9"/>
      <c r="G1257" s="16" t="str">
        <f aca="false">IF($D1257="","",$D1257*IF($F1257="",1,$F1257))</f>
        <v/>
      </c>
      <c r="H1257" s="9"/>
      <c r="I1257" s="10" t="str">
        <f aca="false">IF($H1257="","",IFERROR(INDEX(Categories!$B$5:$B$19,MATCH($H1257,Categories!$A$5:$A$19,0)),"UNMAPPED"))</f>
        <v/>
      </c>
      <c r="J1257" s="9"/>
      <c r="K1257" s="9"/>
      <c r="L1257" s="9"/>
      <c r="M1257" s="9"/>
      <c r="N1257" s="9"/>
    </row>
    <row r="1258" customFormat="false" ht="15" hidden="false" customHeight="false" outlineLevel="0" collapsed="false">
      <c r="A1258" s="14"/>
      <c r="B1258" s="9"/>
      <c r="C1258" s="9"/>
      <c r="D1258" s="15"/>
      <c r="E1258" s="9"/>
      <c r="F1258" s="9"/>
      <c r="G1258" s="16" t="str">
        <f aca="false">IF($D1258="","",$D1258*IF($F1258="",1,$F1258))</f>
        <v/>
      </c>
      <c r="H1258" s="9"/>
      <c r="I1258" s="10" t="str">
        <f aca="false">IF($H1258="","",IFERROR(INDEX(Categories!$B$5:$B$19,MATCH($H1258,Categories!$A$5:$A$19,0)),"UNMAPPED"))</f>
        <v/>
      </c>
      <c r="J1258" s="9"/>
      <c r="K1258" s="9"/>
      <c r="L1258" s="9"/>
      <c r="M1258" s="9"/>
      <c r="N1258" s="9"/>
    </row>
    <row r="1259" customFormat="false" ht="15" hidden="false" customHeight="false" outlineLevel="0" collapsed="false">
      <c r="A1259" s="14"/>
      <c r="B1259" s="9"/>
      <c r="C1259" s="9"/>
      <c r="D1259" s="15"/>
      <c r="E1259" s="9"/>
      <c r="F1259" s="9"/>
      <c r="G1259" s="16" t="str">
        <f aca="false">IF($D1259="","",$D1259*IF($F1259="",1,$F1259))</f>
        <v/>
      </c>
      <c r="H1259" s="9"/>
      <c r="I1259" s="10" t="str">
        <f aca="false">IF($H1259="","",IFERROR(INDEX(Categories!$B$5:$B$19,MATCH($H1259,Categories!$A$5:$A$19,0)),"UNMAPPED"))</f>
        <v/>
      </c>
      <c r="J1259" s="9"/>
      <c r="K1259" s="9"/>
      <c r="L1259" s="9"/>
      <c r="M1259" s="9"/>
      <c r="N1259" s="9"/>
    </row>
    <row r="1260" customFormat="false" ht="15" hidden="false" customHeight="false" outlineLevel="0" collapsed="false">
      <c r="A1260" s="14"/>
      <c r="B1260" s="9"/>
      <c r="C1260" s="9"/>
      <c r="D1260" s="15"/>
      <c r="E1260" s="9"/>
      <c r="F1260" s="9"/>
      <c r="G1260" s="16" t="str">
        <f aca="false">IF($D1260="","",$D1260*IF($F1260="",1,$F1260))</f>
        <v/>
      </c>
      <c r="H1260" s="9"/>
      <c r="I1260" s="10" t="str">
        <f aca="false">IF($H1260="","",IFERROR(INDEX(Categories!$B$5:$B$19,MATCH($H1260,Categories!$A$5:$A$19,0)),"UNMAPPED"))</f>
        <v/>
      </c>
      <c r="J1260" s="9"/>
      <c r="K1260" s="9"/>
      <c r="L1260" s="9"/>
      <c r="M1260" s="9"/>
      <c r="N1260" s="9"/>
    </row>
    <row r="1261" customFormat="false" ht="15" hidden="false" customHeight="false" outlineLevel="0" collapsed="false">
      <c r="A1261" s="14"/>
      <c r="B1261" s="9"/>
      <c r="C1261" s="9"/>
      <c r="D1261" s="15"/>
      <c r="E1261" s="9"/>
      <c r="F1261" s="9"/>
      <c r="G1261" s="16" t="str">
        <f aca="false">IF($D1261="","",$D1261*IF($F1261="",1,$F1261))</f>
        <v/>
      </c>
      <c r="H1261" s="9"/>
      <c r="I1261" s="10" t="str">
        <f aca="false">IF($H1261="","",IFERROR(INDEX(Categories!$B$5:$B$19,MATCH($H1261,Categories!$A$5:$A$19,0)),"UNMAPPED"))</f>
        <v/>
      </c>
      <c r="J1261" s="9"/>
      <c r="K1261" s="9"/>
      <c r="L1261" s="9"/>
      <c r="M1261" s="9"/>
      <c r="N1261" s="9"/>
    </row>
    <row r="1262" customFormat="false" ht="15" hidden="false" customHeight="false" outlineLevel="0" collapsed="false">
      <c r="A1262" s="14"/>
      <c r="B1262" s="9"/>
      <c r="C1262" s="9"/>
      <c r="D1262" s="15"/>
      <c r="E1262" s="9"/>
      <c r="F1262" s="9"/>
      <c r="G1262" s="16" t="str">
        <f aca="false">IF($D1262="","",$D1262*IF($F1262="",1,$F1262))</f>
        <v/>
      </c>
      <c r="H1262" s="9"/>
      <c r="I1262" s="10" t="str">
        <f aca="false">IF($H1262="","",IFERROR(INDEX(Categories!$B$5:$B$19,MATCH($H1262,Categories!$A$5:$A$19,0)),"UNMAPPED"))</f>
        <v/>
      </c>
      <c r="J1262" s="9"/>
      <c r="K1262" s="9"/>
      <c r="L1262" s="9"/>
      <c r="M1262" s="9"/>
      <c r="N1262" s="9"/>
    </row>
    <row r="1263" customFormat="false" ht="15" hidden="false" customHeight="false" outlineLevel="0" collapsed="false">
      <c r="A1263" s="14"/>
      <c r="B1263" s="9"/>
      <c r="C1263" s="9"/>
      <c r="D1263" s="15"/>
      <c r="E1263" s="9"/>
      <c r="F1263" s="9"/>
      <c r="G1263" s="16" t="str">
        <f aca="false">IF($D1263="","",$D1263*IF($F1263="",1,$F1263))</f>
        <v/>
      </c>
      <c r="H1263" s="9"/>
      <c r="I1263" s="10" t="str">
        <f aca="false">IF($H1263="","",IFERROR(INDEX(Categories!$B$5:$B$19,MATCH($H1263,Categories!$A$5:$A$19,0)),"UNMAPPED"))</f>
        <v/>
      </c>
      <c r="J1263" s="9"/>
      <c r="K1263" s="9"/>
      <c r="L1263" s="9"/>
      <c r="M1263" s="9"/>
      <c r="N1263" s="9"/>
    </row>
    <row r="1264" customFormat="false" ht="15" hidden="false" customHeight="false" outlineLevel="0" collapsed="false">
      <c r="A1264" s="14"/>
      <c r="B1264" s="9"/>
      <c r="C1264" s="9"/>
      <c r="D1264" s="15"/>
      <c r="E1264" s="9"/>
      <c r="F1264" s="9"/>
      <c r="G1264" s="16" t="str">
        <f aca="false">IF($D1264="","",$D1264*IF($F1264="",1,$F1264))</f>
        <v/>
      </c>
      <c r="H1264" s="9"/>
      <c r="I1264" s="10" t="str">
        <f aca="false">IF($H1264="","",IFERROR(INDEX(Categories!$B$5:$B$19,MATCH($H1264,Categories!$A$5:$A$19,0)),"UNMAPPED"))</f>
        <v/>
      </c>
      <c r="J1264" s="9"/>
      <c r="K1264" s="9"/>
      <c r="L1264" s="9"/>
      <c r="M1264" s="9"/>
      <c r="N1264" s="9"/>
    </row>
    <row r="1265" customFormat="false" ht="15" hidden="false" customHeight="false" outlineLevel="0" collapsed="false">
      <c r="A1265" s="14"/>
      <c r="B1265" s="9"/>
      <c r="C1265" s="9"/>
      <c r="D1265" s="15"/>
      <c r="E1265" s="9"/>
      <c r="F1265" s="9"/>
      <c r="G1265" s="16" t="str">
        <f aca="false">IF($D1265="","",$D1265*IF($F1265="",1,$F1265))</f>
        <v/>
      </c>
      <c r="H1265" s="9"/>
      <c r="I1265" s="10" t="str">
        <f aca="false">IF($H1265="","",IFERROR(INDEX(Categories!$B$5:$B$19,MATCH($H1265,Categories!$A$5:$A$19,0)),"UNMAPPED"))</f>
        <v/>
      </c>
      <c r="J1265" s="9"/>
      <c r="K1265" s="9"/>
      <c r="L1265" s="9"/>
      <c r="M1265" s="9"/>
      <c r="N1265" s="9"/>
    </row>
    <row r="1266" customFormat="false" ht="15" hidden="false" customHeight="false" outlineLevel="0" collapsed="false">
      <c r="A1266" s="14"/>
      <c r="B1266" s="9"/>
      <c r="C1266" s="9"/>
      <c r="D1266" s="15"/>
      <c r="E1266" s="9"/>
      <c r="F1266" s="9"/>
      <c r="G1266" s="16" t="str">
        <f aca="false">IF($D1266="","",$D1266*IF($F1266="",1,$F1266))</f>
        <v/>
      </c>
      <c r="H1266" s="9"/>
      <c r="I1266" s="10" t="str">
        <f aca="false">IF($H1266="","",IFERROR(INDEX(Categories!$B$5:$B$19,MATCH($H1266,Categories!$A$5:$A$19,0)),"UNMAPPED"))</f>
        <v/>
      </c>
      <c r="J1266" s="9"/>
      <c r="K1266" s="9"/>
      <c r="L1266" s="9"/>
      <c r="M1266" s="9"/>
      <c r="N1266" s="9"/>
    </row>
    <row r="1267" customFormat="false" ht="15" hidden="false" customHeight="false" outlineLevel="0" collapsed="false">
      <c r="A1267" s="14"/>
      <c r="B1267" s="9"/>
      <c r="C1267" s="9"/>
      <c r="D1267" s="15"/>
      <c r="E1267" s="9"/>
      <c r="F1267" s="9"/>
      <c r="G1267" s="16" t="str">
        <f aca="false">IF($D1267="","",$D1267*IF($F1267="",1,$F1267))</f>
        <v/>
      </c>
      <c r="H1267" s="9"/>
      <c r="I1267" s="10" t="str">
        <f aca="false">IF($H1267="","",IFERROR(INDEX(Categories!$B$5:$B$19,MATCH($H1267,Categories!$A$5:$A$19,0)),"UNMAPPED"))</f>
        <v/>
      </c>
      <c r="J1267" s="9"/>
      <c r="K1267" s="9"/>
      <c r="L1267" s="9"/>
      <c r="M1267" s="9"/>
      <c r="N1267" s="9"/>
    </row>
    <row r="1268" customFormat="false" ht="15" hidden="false" customHeight="false" outlineLevel="0" collapsed="false">
      <c r="A1268" s="14"/>
      <c r="B1268" s="9"/>
      <c r="C1268" s="9"/>
      <c r="D1268" s="15"/>
      <c r="E1268" s="9"/>
      <c r="F1268" s="9"/>
      <c r="G1268" s="16" t="str">
        <f aca="false">IF($D1268="","",$D1268*IF($F1268="",1,$F1268))</f>
        <v/>
      </c>
      <c r="H1268" s="9"/>
      <c r="I1268" s="10" t="str">
        <f aca="false">IF($H1268="","",IFERROR(INDEX(Categories!$B$5:$B$19,MATCH($H1268,Categories!$A$5:$A$19,0)),"UNMAPPED"))</f>
        <v/>
      </c>
      <c r="J1268" s="9"/>
      <c r="K1268" s="9"/>
      <c r="L1268" s="9"/>
      <c r="M1268" s="9"/>
      <c r="N1268" s="9"/>
    </row>
    <row r="1269" customFormat="false" ht="15" hidden="false" customHeight="false" outlineLevel="0" collapsed="false">
      <c r="A1269" s="14"/>
      <c r="B1269" s="9"/>
      <c r="C1269" s="9"/>
      <c r="D1269" s="15"/>
      <c r="E1269" s="9"/>
      <c r="F1269" s="9"/>
      <c r="G1269" s="16" t="str">
        <f aca="false">IF($D1269="","",$D1269*IF($F1269="",1,$F1269))</f>
        <v/>
      </c>
      <c r="H1269" s="9"/>
      <c r="I1269" s="10" t="str">
        <f aca="false">IF($H1269="","",IFERROR(INDEX(Categories!$B$5:$B$19,MATCH($H1269,Categories!$A$5:$A$19,0)),"UNMAPPED"))</f>
        <v/>
      </c>
      <c r="J1269" s="9"/>
      <c r="K1269" s="9"/>
      <c r="L1269" s="9"/>
      <c r="M1269" s="9"/>
      <c r="N1269" s="9"/>
    </row>
    <row r="1270" customFormat="false" ht="15" hidden="false" customHeight="false" outlineLevel="0" collapsed="false">
      <c r="A1270" s="14"/>
      <c r="B1270" s="9"/>
      <c r="C1270" s="9"/>
      <c r="D1270" s="15"/>
      <c r="E1270" s="9"/>
      <c r="F1270" s="9"/>
      <c r="G1270" s="16" t="str">
        <f aca="false">IF($D1270="","",$D1270*IF($F1270="",1,$F1270))</f>
        <v/>
      </c>
      <c r="H1270" s="9"/>
      <c r="I1270" s="10" t="str">
        <f aca="false">IF($H1270="","",IFERROR(INDEX(Categories!$B$5:$B$19,MATCH($H1270,Categories!$A$5:$A$19,0)),"UNMAPPED"))</f>
        <v/>
      </c>
      <c r="J1270" s="9"/>
      <c r="K1270" s="9"/>
      <c r="L1270" s="9"/>
      <c r="M1270" s="9"/>
      <c r="N1270" s="9"/>
    </row>
    <row r="1271" customFormat="false" ht="15" hidden="false" customHeight="false" outlineLevel="0" collapsed="false">
      <c r="A1271" s="14"/>
      <c r="B1271" s="9"/>
      <c r="C1271" s="9"/>
      <c r="D1271" s="15"/>
      <c r="E1271" s="9"/>
      <c r="F1271" s="9"/>
      <c r="G1271" s="16" t="str">
        <f aca="false">IF($D1271="","",$D1271*IF($F1271="",1,$F1271))</f>
        <v/>
      </c>
      <c r="H1271" s="9"/>
      <c r="I1271" s="10" t="str">
        <f aca="false">IF($H1271="","",IFERROR(INDEX(Categories!$B$5:$B$19,MATCH($H1271,Categories!$A$5:$A$19,0)),"UNMAPPED"))</f>
        <v/>
      </c>
      <c r="J1271" s="9"/>
      <c r="K1271" s="9"/>
      <c r="L1271" s="9"/>
      <c r="M1271" s="9"/>
      <c r="N1271" s="9"/>
    </row>
    <row r="1272" customFormat="false" ht="15" hidden="false" customHeight="false" outlineLevel="0" collapsed="false">
      <c r="A1272" s="14"/>
      <c r="B1272" s="9"/>
      <c r="C1272" s="9"/>
      <c r="D1272" s="15"/>
      <c r="E1272" s="9"/>
      <c r="F1272" s="9"/>
      <c r="G1272" s="16" t="str">
        <f aca="false">IF($D1272="","",$D1272*IF($F1272="",1,$F1272))</f>
        <v/>
      </c>
      <c r="H1272" s="9"/>
      <c r="I1272" s="10" t="str">
        <f aca="false">IF($H1272="","",IFERROR(INDEX(Categories!$B$5:$B$19,MATCH($H1272,Categories!$A$5:$A$19,0)),"UNMAPPED"))</f>
        <v/>
      </c>
      <c r="J1272" s="9"/>
      <c r="K1272" s="9"/>
      <c r="L1272" s="9"/>
      <c r="M1272" s="9"/>
      <c r="N1272" s="9"/>
    </row>
    <row r="1273" customFormat="false" ht="15" hidden="false" customHeight="false" outlineLevel="0" collapsed="false">
      <c r="A1273" s="14"/>
      <c r="B1273" s="9"/>
      <c r="C1273" s="9"/>
      <c r="D1273" s="15"/>
      <c r="E1273" s="9"/>
      <c r="F1273" s="9"/>
      <c r="G1273" s="16" t="str">
        <f aca="false">IF($D1273="","",$D1273*IF($F1273="",1,$F1273))</f>
        <v/>
      </c>
      <c r="H1273" s="9"/>
      <c r="I1273" s="10" t="str">
        <f aca="false">IF($H1273="","",IFERROR(INDEX(Categories!$B$5:$B$19,MATCH($H1273,Categories!$A$5:$A$19,0)),"UNMAPPED"))</f>
        <v/>
      </c>
      <c r="J1273" s="9"/>
      <c r="K1273" s="9"/>
      <c r="L1273" s="9"/>
      <c r="M1273" s="9"/>
      <c r="N1273" s="9"/>
    </row>
    <row r="1274" customFormat="false" ht="15" hidden="false" customHeight="false" outlineLevel="0" collapsed="false">
      <c r="A1274" s="14"/>
      <c r="B1274" s="9"/>
      <c r="C1274" s="9"/>
      <c r="D1274" s="15"/>
      <c r="E1274" s="9"/>
      <c r="F1274" s="9"/>
      <c r="G1274" s="16" t="str">
        <f aca="false">IF($D1274="","",$D1274*IF($F1274="",1,$F1274))</f>
        <v/>
      </c>
      <c r="H1274" s="9"/>
      <c r="I1274" s="10" t="str">
        <f aca="false">IF($H1274="","",IFERROR(INDEX(Categories!$B$5:$B$19,MATCH($H1274,Categories!$A$5:$A$19,0)),"UNMAPPED"))</f>
        <v/>
      </c>
      <c r="J1274" s="9"/>
      <c r="K1274" s="9"/>
      <c r="L1274" s="9"/>
      <c r="M1274" s="9"/>
      <c r="N1274" s="9"/>
    </row>
    <row r="1275" customFormat="false" ht="15" hidden="false" customHeight="false" outlineLevel="0" collapsed="false">
      <c r="A1275" s="14"/>
      <c r="B1275" s="9"/>
      <c r="C1275" s="9"/>
      <c r="D1275" s="15"/>
      <c r="E1275" s="9"/>
      <c r="F1275" s="9"/>
      <c r="G1275" s="16" t="str">
        <f aca="false">IF($D1275="","",$D1275*IF($F1275="",1,$F1275))</f>
        <v/>
      </c>
      <c r="H1275" s="9"/>
      <c r="I1275" s="10" t="str">
        <f aca="false">IF($H1275="","",IFERROR(INDEX(Categories!$B$5:$B$19,MATCH($H1275,Categories!$A$5:$A$19,0)),"UNMAPPED"))</f>
        <v/>
      </c>
      <c r="J1275" s="9"/>
      <c r="K1275" s="9"/>
      <c r="L1275" s="9"/>
      <c r="M1275" s="9"/>
      <c r="N1275" s="9"/>
    </row>
    <row r="1276" customFormat="false" ht="15" hidden="false" customHeight="false" outlineLevel="0" collapsed="false">
      <c r="A1276" s="14"/>
      <c r="B1276" s="9"/>
      <c r="C1276" s="9"/>
      <c r="D1276" s="15"/>
      <c r="E1276" s="9"/>
      <c r="F1276" s="9"/>
      <c r="G1276" s="16" t="str">
        <f aca="false">IF($D1276="","",$D1276*IF($F1276="",1,$F1276))</f>
        <v/>
      </c>
      <c r="H1276" s="9"/>
      <c r="I1276" s="10" t="str">
        <f aca="false">IF($H1276="","",IFERROR(INDEX(Categories!$B$5:$B$19,MATCH($H1276,Categories!$A$5:$A$19,0)),"UNMAPPED"))</f>
        <v/>
      </c>
      <c r="J1276" s="9"/>
      <c r="K1276" s="9"/>
      <c r="L1276" s="9"/>
      <c r="M1276" s="9"/>
      <c r="N1276" s="9"/>
    </row>
    <row r="1277" customFormat="false" ht="15" hidden="false" customHeight="false" outlineLevel="0" collapsed="false">
      <c r="A1277" s="14"/>
      <c r="B1277" s="9"/>
      <c r="C1277" s="9"/>
      <c r="D1277" s="15"/>
      <c r="E1277" s="9"/>
      <c r="F1277" s="9"/>
      <c r="G1277" s="16" t="str">
        <f aca="false">IF($D1277="","",$D1277*IF($F1277="",1,$F1277))</f>
        <v/>
      </c>
      <c r="H1277" s="9"/>
      <c r="I1277" s="10" t="str">
        <f aca="false">IF($H1277="","",IFERROR(INDEX(Categories!$B$5:$B$19,MATCH($H1277,Categories!$A$5:$A$19,0)),"UNMAPPED"))</f>
        <v/>
      </c>
      <c r="J1277" s="9"/>
      <c r="K1277" s="9"/>
      <c r="L1277" s="9"/>
      <c r="M1277" s="9"/>
      <c r="N1277" s="9"/>
    </row>
    <row r="1278" customFormat="false" ht="15" hidden="false" customHeight="false" outlineLevel="0" collapsed="false">
      <c r="A1278" s="14"/>
      <c r="B1278" s="9"/>
      <c r="C1278" s="9"/>
      <c r="D1278" s="15"/>
      <c r="E1278" s="9"/>
      <c r="F1278" s="9"/>
      <c r="G1278" s="16" t="str">
        <f aca="false">IF($D1278="","",$D1278*IF($F1278="",1,$F1278))</f>
        <v/>
      </c>
      <c r="H1278" s="9"/>
      <c r="I1278" s="10" t="str">
        <f aca="false">IF($H1278="","",IFERROR(INDEX(Categories!$B$5:$B$19,MATCH($H1278,Categories!$A$5:$A$19,0)),"UNMAPPED"))</f>
        <v/>
      </c>
      <c r="J1278" s="9"/>
      <c r="K1278" s="9"/>
      <c r="L1278" s="9"/>
      <c r="M1278" s="9"/>
      <c r="N1278" s="9"/>
    </row>
    <row r="1279" customFormat="false" ht="15" hidden="false" customHeight="false" outlineLevel="0" collapsed="false">
      <c r="A1279" s="14"/>
      <c r="B1279" s="9"/>
      <c r="C1279" s="9"/>
      <c r="D1279" s="15"/>
      <c r="E1279" s="9"/>
      <c r="F1279" s="9"/>
      <c r="G1279" s="16" t="str">
        <f aca="false">IF($D1279="","",$D1279*IF($F1279="",1,$F1279))</f>
        <v/>
      </c>
      <c r="H1279" s="9"/>
      <c r="I1279" s="10" t="str">
        <f aca="false">IF($H1279="","",IFERROR(INDEX(Categories!$B$5:$B$19,MATCH($H1279,Categories!$A$5:$A$19,0)),"UNMAPPED"))</f>
        <v/>
      </c>
      <c r="J1279" s="9"/>
      <c r="K1279" s="9"/>
      <c r="L1279" s="9"/>
      <c r="M1279" s="9"/>
      <c r="N1279" s="9"/>
    </row>
    <row r="1280" customFormat="false" ht="15" hidden="false" customHeight="false" outlineLevel="0" collapsed="false">
      <c r="A1280" s="14"/>
      <c r="B1280" s="9"/>
      <c r="C1280" s="9"/>
      <c r="D1280" s="15"/>
      <c r="E1280" s="9"/>
      <c r="F1280" s="9"/>
      <c r="G1280" s="16" t="str">
        <f aca="false">IF($D1280="","",$D1280*IF($F1280="",1,$F1280))</f>
        <v/>
      </c>
      <c r="H1280" s="9"/>
      <c r="I1280" s="10" t="str">
        <f aca="false">IF($H1280="","",IFERROR(INDEX(Categories!$B$5:$B$19,MATCH($H1280,Categories!$A$5:$A$19,0)),"UNMAPPED"))</f>
        <v/>
      </c>
      <c r="J1280" s="9"/>
      <c r="K1280" s="9"/>
      <c r="L1280" s="9"/>
      <c r="M1280" s="9"/>
      <c r="N1280" s="9"/>
    </row>
    <row r="1281" customFormat="false" ht="15" hidden="false" customHeight="false" outlineLevel="0" collapsed="false">
      <c r="A1281" s="14"/>
      <c r="B1281" s="9"/>
      <c r="C1281" s="9"/>
      <c r="D1281" s="15"/>
      <c r="E1281" s="9"/>
      <c r="F1281" s="9"/>
      <c r="G1281" s="16" t="str">
        <f aca="false">IF($D1281="","",$D1281*IF($F1281="",1,$F1281))</f>
        <v/>
      </c>
      <c r="H1281" s="9"/>
      <c r="I1281" s="10" t="str">
        <f aca="false">IF($H1281="","",IFERROR(INDEX(Categories!$B$5:$B$19,MATCH($H1281,Categories!$A$5:$A$19,0)),"UNMAPPED"))</f>
        <v/>
      </c>
      <c r="J1281" s="9"/>
      <c r="K1281" s="9"/>
      <c r="L1281" s="9"/>
      <c r="M1281" s="9"/>
      <c r="N1281" s="9"/>
    </row>
    <row r="1282" customFormat="false" ht="15" hidden="false" customHeight="false" outlineLevel="0" collapsed="false">
      <c r="A1282" s="14"/>
      <c r="B1282" s="9"/>
      <c r="C1282" s="9"/>
      <c r="D1282" s="15"/>
      <c r="E1282" s="9"/>
      <c r="F1282" s="9"/>
      <c r="G1282" s="16" t="str">
        <f aca="false">IF($D1282="","",$D1282*IF($F1282="",1,$F1282))</f>
        <v/>
      </c>
      <c r="H1282" s="9"/>
      <c r="I1282" s="10" t="str">
        <f aca="false">IF($H1282="","",IFERROR(INDEX(Categories!$B$5:$B$19,MATCH($H1282,Categories!$A$5:$A$19,0)),"UNMAPPED"))</f>
        <v/>
      </c>
      <c r="J1282" s="9"/>
      <c r="K1282" s="9"/>
      <c r="L1282" s="9"/>
      <c r="M1282" s="9"/>
      <c r="N1282" s="9"/>
    </row>
    <row r="1283" customFormat="false" ht="15" hidden="false" customHeight="false" outlineLevel="0" collapsed="false">
      <c r="A1283" s="14"/>
      <c r="B1283" s="9"/>
      <c r="C1283" s="9"/>
      <c r="D1283" s="15"/>
      <c r="E1283" s="9"/>
      <c r="F1283" s="9"/>
      <c r="G1283" s="16" t="str">
        <f aca="false">IF($D1283="","",$D1283*IF($F1283="",1,$F1283))</f>
        <v/>
      </c>
      <c r="H1283" s="9"/>
      <c r="I1283" s="10" t="str">
        <f aca="false">IF($H1283="","",IFERROR(INDEX(Categories!$B$5:$B$19,MATCH($H1283,Categories!$A$5:$A$19,0)),"UNMAPPED"))</f>
        <v/>
      </c>
      <c r="J1283" s="9"/>
      <c r="K1283" s="9"/>
      <c r="L1283" s="9"/>
      <c r="M1283" s="9"/>
      <c r="N1283" s="9"/>
    </row>
    <row r="1284" customFormat="false" ht="15" hidden="false" customHeight="false" outlineLevel="0" collapsed="false">
      <c r="A1284" s="14"/>
      <c r="B1284" s="9"/>
      <c r="C1284" s="9"/>
      <c r="D1284" s="15"/>
      <c r="E1284" s="9"/>
      <c r="F1284" s="9"/>
      <c r="G1284" s="16" t="str">
        <f aca="false">IF($D1284="","",$D1284*IF($F1284="",1,$F1284))</f>
        <v/>
      </c>
      <c r="H1284" s="9"/>
      <c r="I1284" s="10" t="str">
        <f aca="false">IF($H1284="","",IFERROR(INDEX(Categories!$B$5:$B$19,MATCH($H1284,Categories!$A$5:$A$19,0)),"UNMAPPED"))</f>
        <v/>
      </c>
      <c r="J1284" s="9"/>
      <c r="K1284" s="9"/>
      <c r="L1284" s="9"/>
      <c r="M1284" s="9"/>
      <c r="N1284" s="9"/>
    </row>
    <row r="1285" customFormat="false" ht="15" hidden="false" customHeight="false" outlineLevel="0" collapsed="false">
      <c r="A1285" s="14"/>
      <c r="B1285" s="9"/>
      <c r="C1285" s="9"/>
      <c r="D1285" s="15"/>
      <c r="E1285" s="9"/>
      <c r="F1285" s="9"/>
      <c r="G1285" s="16" t="str">
        <f aca="false">IF($D1285="","",$D1285*IF($F1285="",1,$F1285))</f>
        <v/>
      </c>
      <c r="H1285" s="9"/>
      <c r="I1285" s="10" t="str">
        <f aca="false">IF($H1285="","",IFERROR(INDEX(Categories!$B$5:$B$19,MATCH($H1285,Categories!$A$5:$A$19,0)),"UNMAPPED"))</f>
        <v/>
      </c>
      <c r="J1285" s="9"/>
      <c r="K1285" s="9"/>
      <c r="L1285" s="9"/>
      <c r="M1285" s="9"/>
      <c r="N1285" s="9"/>
    </row>
    <row r="1286" customFormat="false" ht="15" hidden="false" customHeight="false" outlineLevel="0" collapsed="false">
      <c r="A1286" s="14"/>
      <c r="B1286" s="9"/>
      <c r="C1286" s="9"/>
      <c r="D1286" s="15"/>
      <c r="E1286" s="9"/>
      <c r="F1286" s="9"/>
      <c r="G1286" s="16" t="str">
        <f aca="false">IF($D1286="","",$D1286*IF($F1286="",1,$F1286))</f>
        <v/>
      </c>
      <c r="H1286" s="9"/>
      <c r="I1286" s="10" t="str">
        <f aca="false">IF($H1286="","",IFERROR(INDEX(Categories!$B$5:$B$19,MATCH($H1286,Categories!$A$5:$A$19,0)),"UNMAPPED"))</f>
        <v/>
      </c>
      <c r="J1286" s="9"/>
      <c r="K1286" s="9"/>
      <c r="L1286" s="9"/>
      <c r="M1286" s="9"/>
      <c r="N1286" s="9"/>
    </row>
    <row r="1287" customFormat="false" ht="15" hidden="false" customHeight="false" outlineLevel="0" collapsed="false">
      <c r="A1287" s="14"/>
      <c r="B1287" s="9"/>
      <c r="C1287" s="9"/>
      <c r="D1287" s="15"/>
      <c r="E1287" s="9"/>
      <c r="F1287" s="9"/>
      <c r="G1287" s="16" t="str">
        <f aca="false">IF($D1287="","",$D1287*IF($F1287="",1,$F1287))</f>
        <v/>
      </c>
      <c r="H1287" s="9"/>
      <c r="I1287" s="10" t="str">
        <f aca="false">IF($H1287="","",IFERROR(INDEX(Categories!$B$5:$B$19,MATCH($H1287,Categories!$A$5:$A$19,0)),"UNMAPPED"))</f>
        <v/>
      </c>
      <c r="J1287" s="9"/>
      <c r="K1287" s="9"/>
      <c r="L1287" s="9"/>
      <c r="M1287" s="9"/>
      <c r="N1287" s="9"/>
    </row>
    <row r="1288" customFormat="false" ht="15" hidden="false" customHeight="false" outlineLevel="0" collapsed="false">
      <c r="A1288" s="14"/>
      <c r="B1288" s="9"/>
      <c r="C1288" s="9"/>
      <c r="D1288" s="15"/>
      <c r="E1288" s="9"/>
      <c r="F1288" s="9"/>
      <c r="G1288" s="16" t="str">
        <f aca="false">IF($D1288="","",$D1288*IF($F1288="",1,$F1288))</f>
        <v/>
      </c>
      <c r="H1288" s="9"/>
      <c r="I1288" s="10" t="str">
        <f aca="false">IF($H1288="","",IFERROR(INDEX(Categories!$B$5:$B$19,MATCH($H1288,Categories!$A$5:$A$19,0)),"UNMAPPED"))</f>
        <v/>
      </c>
      <c r="J1288" s="9"/>
      <c r="K1288" s="9"/>
      <c r="L1288" s="9"/>
      <c r="M1288" s="9"/>
      <c r="N1288" s="9"/>
    </row>
    <row r="1289" customFormat="false" ht="15" hidden="false" customHeight="false" outlineLevel="0" collapsed="false">
      <c r="A1289" s="14"/>
      <c r="B1289" s="9"/>
      <c r="C1289" s="9"/>
      <c r="D1289" s="15"/>
      <c r="E1289" s="9"/>
      <c r="F1289" s="9"/>
      <c r="G1289" s="16" t="str">
        <f aca="false">IF($D1289="","",$D1289*IF($F1289="",1,$F1289))</f>
        <v/>
      </c>
      <c r="H1289" s="9"/>
      <c r="I1289" s="10" t="str">
        <f aca="false">IF($H1289="","",IFERROR(INDEX(Categories!$B$5:$B$19,MATCH($H1289,Categories!$A$5:$A$19,0)),"UNMAPPED"))</f>
        <v/>
      </c>
      <c r="J1289" s="9"/>
      <c r="K1289" s="9"/>
      <c r="L1289" s="9"/>
      <c r="M1289" s="9"/>
      <c r="N1289" s="9"/>
    </row>
    <row r="1290" customFormat="false" ht="15" hidden="false" customHeight="false" outlineLevel="0" collapsed="false">
      <c r="A1290" s="14"/>
      <c r="B1290" s="9"/>
      <c r="C1290" s="9"/>
      <c r="D1290" s="15"/>
      <c r="E1290" s="9"/>
      <c r="F1290" s="9"/>
      <c r="G1290" s="16" t="str">
        <f aca="false">IF($D1290="","",$D1290*IF($F1290="",1,$F1290))</f>
        <v/>
      </c>
      <c r="H1290" s="9"/>
      <c r="I1290" s="10" t="str">
        <f aca="false">IF($H1290="","",IFERROR(INDEX(Categories!$B$5:$B$19,MATCH($H1290,Categories!$A$5:$A$19,0)),"UNMAPPED"))</f>
        <v/>
      </c>
      <c r="J1290" s="9"/>
      <c r="K1290" s="9"/>
      <c r="L1290" s="9"/>
      <c r="M1290" s="9"/>
      <c r="N1290" s="9"/>
    </row>
    <row r="1291" customFormat="false" ht="15" hidden="false" customHeight="false" outlineLevel="0" collapsed="false">
      <c r="A1291" s="14"/>
      <c r="B1291" s="9"/>
      <c r="C1291" s="9"/>
      <c r="D1291" s="15"/>
      <c r="E1291" s="9"/>
      <c r="F1291" s="9"/>
      <c r="G1291" s="16" t="str">
        <f aca="false">IF($D1291="","",$D1291*IF($F1291="",1,$F1291))</f>
        <v/>
      </c>
      <c r="H1291" s="9"/>
      <c r="I1291" s="10" t="str">
        <f aca="false">IF($H1291="","",IFERROR(INDEX(Categories!$B$5:$B$19,MATCH($H1291,Categories!$A$5:$A$19,0)),"UNMAPPED"))</f>
        <v/>
      </c>
      <c r="J1291" s="9"/>
      <c r="K1291" s="9"/>
      <c r="L1291" s="9"/>
      <c r="M1291" s="9"/>
      <c r="N1291" s="9"/>
    </row>
    <row r="1292" customFormat="false" ht="15" hidden="false" customHeight="false" outlineLevel="0" collapsed="false">
      <c r="A1292" s="14"/>
      <c r="B1292" s="9"/>
      <c r="C1292" s="9"/>
      <c r="D1292" s="15"/>
      <c r="E1292" s="9"/>
      <c r="F1292" s="9"/>
      <c r="G1292" s="16" t="str">
        <f aca="false">IF($D1292="","",$D1292*IF($F1292="",1,$F1292))</f>
        <v/>
      </c>
      <c r="H1292" s="9"/>
      <c r="I1292" s="10" t="str">
        <f aca="false">IF($H1292="","",IFERROR(INDEX(Categories!$B$5:$B$19,MATCH($H1292,Categories!$A$5:$A$19,0)),"UNMAPPED"))</f>
        <v/>
      </c>
      <c r="J1292" s="9"/>
      <c r="K1292" s="9"/>
      <c r="L1292" s="9"/>
      <c r="M1292" s="9"/>
      <c r="N1292" s="9"/>
    </row>
    <row r="1293" customFormat="false" ht="15" hidden="false" customHeight="false" outlineLevel="0" collapsed="false">
      <c r="A1293" s="14"/>
      <c r="B1293" s="9"/>
      <c r="C1293" s="9"/>
      <c r="D1293" s="15"/>
      <c r="E1293" s="9"/>
      <c r="F1293" s="9"/>
      <c r="G1293" s="16" t="str">
        <f aca="false">IF($D1293="","",$D1293*IF($F1293="",1,$F1293))</f>
        <v/>
      </c>
      <c r="H1293" s="9"/>
      <c r="I1293" s="10" t="str">
        <f aca="false">IF($H1293="","",IFERROR(INDEX(Categories!$B$5:$B$19,MATCH($H1293,Categories!$A$5:$A$19,0)),"UNMAPPED"))</f>
        <v/>
      </c>
      <c r="J1293" s="9"/>
      <c r="K1293" s="9"/>
      <c r="L1293" s="9"/>
      <c r="M1293" s="9"/>
      <c r="N1293" s="9"/>
    </row>
    <row r="1294" customFormat="false" ht="15" hidden="false" customHeight="false" outlineLevel="0" collapsed="false">
      <c r="A1294" s="14"/>
      <c r="B1294" s="9"/>
      <c r="C1294" s="9"/>
      <c r="D1294" s="15"/>
      <c r="E1294" s="9"/>
      <c r="F1294" s="9"/>
      <c r="G1294" s="16" t="str">
        <f aca="false">IF($D1294="","",$D1294*IF($F1294="",1,$F1294))</f>
        <v/>
      </c>
      <c r="H1294" s="9"/>
      <c r="I1294" s="10" t="str">
        <f aca="false">IF($H1294="","",IFERROR(INDEX(Categories!$B$5:$B$19,MATCH($H1294,Categories!$A$5:$A$19,0)),"UNMAPPED"))</f>
        <v/>
      </c>
      <c r="J1294" s="9"/>
      <c r="K1294" s="9"/>
      <c r="L1294" s="9"/>
      <c r="M1294" s="9"/>
      <c r="N1294" s="9"/>
    </row>
    <row r="1295" customFormat="false" ht="15" hidden="false" customHeight="false" outlineLevel="0" collapsed="false">
      <c r="A1295" s="14"/>
      <c r="B1295" s="9"/>
      <c r="C1295" s="9"/>
      <c r="D1295" s="15"/>
      <c r="E1295" s="9"/>
      <c r="F1295" s="9"/>
      <c r="G1295" s="16" t="str">
        <f aca="false">IF($D1295="","",$D1295*IF($F1295="",1,$F1295))</f>
        <v/>
      </c>
      <c r="H1295" s="9"/>
      <c r="I1295" s="10" t="str">
        <f aca="false">IF($H1295="","",IFERROR(INDEX(Categories!$B$5:$B$19,MATCH($H1295,Categories!$A$5:$A$19,0)),"UNMAPPED"))</f>
        <v/>
      </c>
      <c r="J1295" s="9"/>
      <c r="K1295" s="9"/>
      <c r="L1295" s="9"/>
      <c r="M1295" s="9"/>
      <c r="N1295" s="9"/>
    </row>
    <row r="1296" customFormat="false" ht="15" hidden="false" customHeight="false" outlineLevel="0" collapsed="false">
      <c r="A1296" s="14"/>
      <c r="B1296" s="9"/>
      <c r="C1296" s="9"/>
      <c r="D1296" s="15"/>
      <c r="E1296" s="9"/>
      <c r="F1296" s="9"/>
      <c r="G1296" s="16" t="str">
        <f aca="false">IF($D1296="","",$D1296*IF($F1296="",1,$F1296))</f>
        <v/>
      </c>
      <c r="H1296" s="9"/>
      <c r="I1296" s="10" t="str">
        <f aca="false">IF($H1296="","",IFERROR(INDEX(Categories!$B$5:$B$19,MATCH($H1296,Categories!$A$5:$A$19,0)),"UNMAPPED"))</f>
        <v/>
      </c>
      <c r="J1296" s="9"/>
      <c r="K1296" s="9"/>
      <c r="L1296" s="9"/>
      <c r="M1296" s="9"/>
      <c r="N1296" s="9"/>
    </row>
    <row r="1297" customFormat="false" ht="15" hidden="false" customHeight="false" outlineLevel="0" collapsed="false">
      <c r="A1297" s="14"/>
      <c r="B1297" s="9"/>
      <c r="C1297" s="9"/>
      <c r="D1297" s="15"/>
      <c r="E1297" s="9"/>
      <c r="F1297" s="9"/>
      <c r="G1297" s="16" t="str">
        <f aca="false">IF($D1297="","",$D1297*IF($F1297="",1,$F1297))</f>
        <v/>
      </c>
      <c r="H1297" s="9"/>
      <c r="I1297" s="10" t="str">
        <f aca="false">IF($H1297="","",IFERROR(INDEX(Categories!$B$5:$B$19,MATCH($H1297,Categories!$A$5:$A$19,0)),"UNMAPPED"))</f>
        <v/>
      </c>
      <c r="J1297" s="9"/>
      <c r="K1297" s="9"/>
      <c r="L1297" s="9"/>
      <c r="M1297" s="9"/>
      <c r="N1297" s="9"/>
    </row>
    <row r="1298" customFormat="false" ht="15" hidden="false" customHeight="false" outlineLevel="0" collapsed="false">
      <c r="A1298" s="14"/>
      <c r="B1298" s="9"/>
      <c r="C1298" s="9"/>
      <c r="D1298" s="15"/>
      <c r="E1298" s="9"/>
      <c r="F1298" s="9"/>
      <c r="G1298" s="16" t="str">
        <f aca="false">IF($D1298="","",$D1298*IF($F1298="",1,$F1298))</f>
        <v/>
      </c>
      <c r="H1298" s="9"/>
      <c r="I1298" s="10" t="str">
        <f aca="false">IF($H1298="","",IFERROR(INDEX(Categories!$B$5:$B$19,MATCH($H1298,Categories!$A$5:$A$19,0)),"UNMAPPED"))</f>
        <v/>
      </c>
      <c r="J1298" s="9"/>
      <c r="K1298" s="9"/>
      <c r="L1298" s="9"/>
      <c r="M1298" s="9"/>
      <c r="N1298" s="9"/>
    </row>
    <row r="1299" customFormat="false" ht="15" hidden="false" customHeight="false" outlineLevel="0" collapsed="false">
      <c r="A1299" s="14"/>
      <c r="B1299" s="9"/>
      <c r="C1299" s="9"/>
      <c r="D1299" s="15"/>
      <c r="E1299" s="9"/>
      <c r="F1299" s="9"/>
      <c r="G1299" s="16" t="str">
        <f aca="false">IF($D1299="","",$D1299*IF($F1299="",1,$F1299))</f>
        <v/>
      </c>
      <c r="H1299" s="9"/>
      <c r="I1299" s="10" t="str">
        <f aca="false">IF($H1299="","",IFERROR(INDEX(Categories!$B$5:$B$19,MATCH($H1299,Categories!$A$5:$A$19,0)),"UNMAPPED"))</f>
        <v/>
      </c>
      <c r="J1299" s="9"/>
      <c r="K1299" s="9"/>
      <c r="L1299" s="9"/>
      <c r="M1299" s="9"/>
      <c r="N1299" s="9"/>
    </row>
    <row r="1300" customFormat="false" ht="15" hidden="false" customHeight="false" outlineLevel="0" collapsed="false">
      <c r="A1300" s="14"/>
      <c r="B1300" s="9"/>
      <c r="C1300" s="9"/>
      <c r="D1300" s="15"/>
      <c r="E1300" s="9"/>
      <c r="F1300" s="9"/>
      <c r="G1300" s="16" t="str">
        <f aca="false">IF($D1300="","",$D1300*IF($F1300="",1,$F1300))</f>
        <v/>
      </c>
      <c r="H1300" s="9"/>
      <c r="I1300" s="10" t="str">
        <f aca="false">IF($H1300="","",IFERROR(INDEX(Categories!$B$5:$B$19,MATCH($H1300,Categories!$A$5:$A$19,0)),"UNMAPPED"))</f>
        <v/>
      </c>
      <c r="J1300" s="9"/>
      <c r="K1300" s="9"/>
      <c r="L1300" s="9"/>
      <c r="M1300" s="9"/>
      <c r="N1300" s="9"/>
    </row>
    <row r="1301" customFormat="false" ht="15" hidden="false" customHeight="false" outlineLevel="0" collapsed="false">
      <c r="A1301" s="14"/>
      <c r="B1301" s="9"/>
      <c r="C1301" s="9"/>
      <c r="D1301" s="15"/>
      <c r="E1301" s="9"/>
      <c r="F1301" s="9"/>
      <c r="G1301" s="16" t="str">
        <f aca="false">IF($D1301="","",$D1301*IF($F1301="",1,$F1301))</f>
        <v/>
      </c>
      <c r="H1301" s="9"/>
      <c r="I1301" s="10" t="str">
        <f aca="false">IF($H1301="","",IFERROR(INDEX(Categories!$B$5:$B$19,MATCH($H1301,Categories!$A$5:$A$19,0)),"UNMAPPED"))</f>
        <v/>
      </c>
      <c r="J1301" s="9"/>
      <c r="K1301" s="9"/>
      <c r="L1301" s="9"/>
      <c r="M1301" s="9"/>
      <c r="N1301" s="9"/>
    </row>
    <row r="1302" customFormat="false" ht="15" hidden="false" customHeight="false" outlineLevel="0" collapsed="false">
      <c r="A1302" s="14"/>
      <c r="B1302" s="9"/>
      <c r="C1302" s="9"/>
      <c r="D1302" s="15"/>
      <c r="E1302" s="9"/>
      <c r="F1302" s="9"/>
      <c r="G1302" s="16" t="str">
        <f aca="false">IF($D1302="","",$D1302*IF($F1302="",1,$F1302))</f>
        <v/>
      </c>
      <c r="H1302" s="9"/>
      <c r="I1302" s="10" t="str">
        <f aca="false">IF($H1302="","",IFERROR(INDEX(Categories!$B$5:$B$19,MATCH($H1302,Categories!$A$5:$A$19,0)),"UNMAPPED"))</f>
        <v/>
      </c>
      <c r="J1302" s="9"/>
      <c r="K1302" s="9"/>
      <c r="L1302" s="9"/>
      <c r="M1302" s="9"/>
      <c r="N1302" s="9"/>
    </row>
    <row r="1303" customFormat="false" ht="15" hidden="false" customHeight="false" outlineLevel="0" collapsed="false">
      <c r="A1303" s="14"/>
      <c r="B1303" s="9"/>
      <c r="C1303" s="9"/>
      <c r="D1303" s="15"/>
      <c r="E1303" s="9"/>
      <c r="F1303" s="9"/>
      <c r="G1303" s="16" t="str">
        <f aca="false">IF($D1303="","",$D1303*IF($F1303="",1,$F1303))</f>
        <v/>
      </c>
      <c r="H1303" s="9"/>
      <c r="I1303" s="10" t="str">
        <f aca="false">IF($H1303="","",IFERROR(INDEX(Categories!$B$5:$B$19,MATCH($H1303,Categories!$A$5:$A$19,0)),"UNMAPPED"))</f>
        <v/>
      </c>
      <c r="J1303" s="9"/>
      <c r="K1303" s="9"/>
      <c r="L1303" s="9"/>
      <c r="M1303" s="9"/>
      <c r="N1303" s="9"/>
    </row>
    <row r="1304" customFormat="false" ht="15" hidden="false" customHeight="false" outlineLevel="0" collapsed="false">
      <c r="A1304" s="14"/>
      <c r="B1304" s="9"/>
      <c r="C1304" s="9"/>
      <c r="D1304" s="15"/>
      <c r="E1304" s="9"/>
      <c r="F1304" s="9"/>
      <c r="G1304" s="16" t="str">
        <f aca="false">IF($D1304="","",$D1304*IF($F1304="",1,$F1304))</f>
        <v/>
      </c>
      <c r="H1304" s="9"/>
      <c r="I1304" s="10" t="str">
        <f aca="false">IF($H1304="","",IFERROR(INDEX(Categories!$B$5:$B$19,MATCH($H1304,Categories!$A$5:$A$19,0)),"UNMAPPED"))</f>
        <v/>
      </c>
      <c r="J1304" s="9"/>
      <c r="K1304" s="9"/>
      <c r="L1304" s="9"/>
      <c r="M1304" s="9"/>
      <c r="N1304" s="9"/>
    </row>
    <row r="1305" customFormat="false" ht="15" hidden="false" customHeight="false" outlineLevel="0" collapsed="false">
      <c r="A1305" s="14"/>
      <c r="B1305" s="9"/>
      <c r="C1305" s="9"/>
      <c r="D1305" s="15"/>
      <c r="E1305" s="9"/>
      <c r="F1305" s="9"/>
      <c r="G1305" s="16" t="str">
        <f aca="false">IF($D1305="","",$D1305*IF($F1305="",1,$F1305))</f>
        <v/>
      </c>
      <c r="H1305" s="9"/>
      <c r="I1305" s="10" t="str">
        <f aca="false">IF($H1305="","",IFERROR(INDEX(Categories!$B$5:$B$19,MATCH($H1305,Categories!$A$5:$A$19,0)),"UNMAPPED"))</f>
        <v/>
      </c>
      <c r="J1305" s="9"/>
      <c r="K1305" s="9"/>
      <c r="L1305" s="9"/>
      <c r="M1305" s="9"/>
      <c r="N1305" s="9"/>
    </row>
    <row r="1306" customFormat="false" ht="15" hidden="false" customHeight="false" outlineLevel="0" collapsed="false">
      <c r="A1306" s="14"/>
      <c r="B1306" s="9"/>
      <c r="C1306" s="9"/>
      <c r="D1306" s="15"/>
      <c r="E1306" s="9"/>
      <c r="F1306" s="9"/>
      <c r="G1306" s="16" t="str">
        <f aca="false">IF($D1306="","",$D1306*IF($F1306="",1,$F1306))</f>
        <v/>
      </c>
      <c r="H1306" s="9"/>
      <c r="I1306" s="10" t="str">
        <f aca="false">IF($H1306="","",IFERROR(INDEX(Categories!$B$5:$B$19,MATCH($H1306,Categories!$A$5:$A$19,0)),"UNMAPPED"))</f>
        <v/>
      </c>
      <c r="J1306" s="9"/>
      <c r="K1306" s="9"/>
      <c r="L1306" s="9"/>
      <c r="M1306" s="9"/>
      <c r="N1306" s="9"/>
    </row>
    <row r="1307" customFormat="false" ht="15" hidden="false" customHeight="false" outlineLevel="0" collapsed="false">
      <c r="A1307" s="14"/>
      <c r="B1307" s="9"/>
      <c r="C1307" s="9"/>
      <c r="D1307" s="15"/>
      <c r="E1307" s="9"/>
      <c r="F1307" s="9"/>
      <c r="G1307" s="16" t="str">
        <f aca="false">IF($D1307="","",$D1307*IF($F1307="",1,$F1307))</f>
        <v/>
      </c>
      <c r="H1307" s="9"/>
      <c r="I1307" s="10" t="str">
        <f aca="false">IF($H1307="","",IFERROR(INDEX(Categories!$B$5:$B$19,MATCH($H1307,Categories!$A$5:$A$19,0)),"UNMAPPED"))</f>
        <v/>
      </c>
      <c r="J1307" s="9"/>
      <c r="K1307" s="9"/>
      <c r="L1307" s="9"/>
      <c r="M1307" s="9"/>
      <c r="N1307" s="9"/>
    </row>
    <row r="1308" customFormat="false" ht="15" hidden="false" customHeight="false" outlineLevel="0" collapsed="false">
      <c r="A1308" s="14"/>
      <c r="B1308" s="9"/>
      <c r="C1308" s="9"/>
      <c r="D1308" s="15"/>
      <c r="E1308" s="9"/>
      <c r="F1308" s="9"/>
      <c r="G1308" s="16" t="str">
        <f aca="false">IF($D1308="","",$D1308*IF($F1308="",1,$F1308))</f>
        <v/>
      </c>
      <c r="H1308" s="9"/>
      <c r="I1308" s="10" t="str">
        <f aca="false">IF($H1308="","",IFERROR(INDEX(Categories!$B$5:$B$19,MATCH($H1308,Categories!$A$5:$A$19,0)),"UNMAPPED"))</f>
        <v/>
      </c>
      <c r="J1308" s="9"/>
      <c r="K1308" s="9"/>
      <c r="L1308" s="9"/>
      <c r="M1308" s="9"/>
      <c r="N1308" s="9"/>
    </row>
    <row r="1309" customFormat="false" ht="15" hidden="false" customHeight="false" outlineLevel="0" collapsed="false">
      <c r="A1309" s="14"/>
      <c r="B1309" s="9"/>
      <c r="C1309" s="9"/>
      <c r="D1309" s="15"/>
      <c r="E1309" s="9"/>
      <c r="F1309" s="9"/>
      <c r="G1309" s="16" t="str">
        <f aca="false">IF($D1309="","",$D1309*IF($F1309="",1,$F1309))</f>
        <v/>
      </c>
      <c r="H1309" s="9"/>
      <c r="I1309" s="10" t="str">
        <f aca="false">IF($H1309="","",IFERROR(INDEX(Categories!$B$5:$B$19,MATCH($H1309,Categories!$A$5:$A$19,0)),"UNMAPPED"))</f>
        <v/>
      </c>
      <c r="J1309" s="9"/>
      <c r="K1309" s="9"/>
      <c r="L1309" s="9"/>
      <c r="M1309" s="9"/>
      <c r="N1309" s="9"/>
    </row>
    <row r="1310" customFormat="false" ht="15" hidden="false" customHeight="false" outlineLevel="0" collapsed="false">
      <c r="A1310" s="14"/>
      <c r="B1310" s="9"/>
      <c r="C1310" s="9"/>
      <c r="D1310" s="15"/>
      <c r="E1310" s="9"/>
      <c r="F1310" s="9"/>
      <c r="G1310" s="16" t="str">
        <f aca="false">IF($D1310="","",$D1310*IF($F1310="",1,$F1310))</f>
        <v/>
      </c>
      <c r="H1310" s="9"/>
      <c r="I1310" s="10" t="str">
        <f aca="false">IF($H1310="","",IFERROR(INDEX(Categories!$B$5:$B$19,MATCH($H1310,Categories!$A$5:$A$19,0)),"UNMAPPED"))</f>
        <v/>
      </c>
      <c r="J1310" s="9"/>
      <c r="K1310" s="9"/>
      <c r="L1310" s="9"/>
      <c r="M1310" s="9"/>
      <c r="N1310" s="9"/>
    </row>
    <row r="1311" customFormat="false" ht="15" hidden="false" customHeight="false" outlineLevel="0" collapsed="false">
      <c r="A1311" s="14"/>
      <c r="B1311" s="9"/>
      <c r="C1311" s="9"/>
      <c r="D1311" s="15"/>
      <c r="E1311" s="9"/>
      <c r="F1311" s="9"/>
      <c r="G1311" s="16" t="str">
        <f aca="false">IF($D1311="","",$D1311*IF($F1311="",1,$F1311))</f>
        <v/>
      </c>
      <c r="H1311" s="9"/>
      <c r="I1311" s="10" t="str">
        <f aca="false">IF($H1311="","",IFERROR(INDEX(Categories!$B$5:$B$19,MATCH($H1311,Categories!$A$5:$A$19,0)),"UNMAPPED"))</f>
        <v/>
      </c>
      <c r="J1311" s="9"/>
      <c r="K1311" s="9"/>
      <c r="L1311" s="9"/>
      <c r="M1311" s="9"/>
      <c r="N1311" s="9"/>
    </row>
    <row r="1312" customFormat="false" ht="15" hidden="false" customHeight="false" outlineLevel="0" collapsed="false">
      <c r="A1312" s="14"/>
      <c r="B1312" s="9"/>
      <c r="C1312" s="9"/>
      <c r="D1312" s="15"/>
      <c r="E1312" s="9"/>
      <c r="F1312" s="9"/>
      <c r="G1312" s="16" t="str">
        <f aca="false">IF($D1312="","",$D1312*IF($F1312="",1,$F1312))</f>
        <v/>
      </c>
      <c r="H1312" s="9"/>
      <c r="I1312" s="10" t="str">
        <f aca="false">IF($H1312="","",IFERROR(INDEX(Categories!$B$5:$B$19,MATCH($H1312,Categories!$A$5:$A$19,0)),"UNMAPPED"))</f>
        <v/>
      </c>
      <c r="J1312" s="9"/>
      <c r="K1312" s="9"/>
      <c r="L1312" s="9"/>
      <c r="M1312" s="9"/>
      <c r="N1312" s="9"/>
    </row>
    <row r="1313" customFormat="false" ht="15" hidden="false" customHeight="false" outlineLevel="0" collapsed="false">
      <c r="A1313" s="14"/>
      <c r="B1313" s="9"/>
      <c r="C1313" s="9"/>
      <c r="D1313" s="15"/>
      <c r="E1313" s="9"/>
      <c r="F1313" s="9"/>
      <c r="G1313" s="16" t="str">
        <f aca="false">IF($D1313="","",$D1313*IF($F1313="",1,$F1313))</f>
        <v/>
      </c>
      <c r="H1313" s="9"/>
      <c r="I1313" s="10" t="str">
        <f aca="false">IF($H1313="","",IFERROR(INDEX(Categories!$B$5:$B$19,MATCH($H1313,Categories!$A$5:$A$19,0)),"UNMAPPED"))</f>
        <v/>
      </c>
      <c r="J1313" s="9"/>
      <c r="K1313" s="9"/>
      <c r="L1313" s="9"/>
      <c r="M1313" s="9"/>
      <c r="N1313" s="9"/>
    </row>
    <row r="1314" customFormat="false" ht="15" hidden="false" customHeight="false" outlineLevel="0" collapsed="false">
      <c r="A1314" s="14"/>
      <c r="B1314" s="9"/>
      <c r="C1314" s="9"/>
      <c r="D1314" s="15"/>
      <c r="E1314" s="9"/>
      <c r="F1314" s="9"/>
      <c r="G1314" s="16" t="str">
        <f aca="false">IF($D1314="","",$D1314*IF($F1314="",1,$F1314))</f>
        <v/>
      </c>
      <c r="H1314" s="9"/>
      <c r="I1314" s="10" t="str">
        <f aca="false">IF($H1314="","",IFERROR(INDEX(Categories!$B$5:$B$19,MATCH($H1314,Categories!$A$5:$A$19,0)),"UNMAPPED"))</f>
        <v/>
      </c>
      <c r="J1314" s="9"/>
      <c r="K1314" s="9"/>
      <c r="L1314" s="9"/>
      <c r="M1314" s="9"/>
      <c r="N1314" s="9"/>
    </row>
    <row r="1315" customFormat="false" ht="15" hidden="false" customHeight="false" outlineLevel="0" collapsed="false">
      <c r="A1315" s="14"/>
      <c r="B1315" s="9"/>
      <c r="C1315" s="9"/>
      <c r="D1315" s="15"/>
      <c r="E1315" s="9"/>
      <c r="F1315" s="9"/>
      <c r="G1315" s="16" t="str">
        <f aca="false">IF($D1315="","",$D1315*IF($F1315="",1,$F1315))</f>
        <v/>
      </c>
      <c r="H1315" s="9"/>
      <c r="I1315" s="10" t="str">
        <f aca="false">IF($H1315="","",IFERROR(INDEX(Categories!$B$5:$B$19,MATCH($H1315,Categories!$A$5:$A$19,0)),"UNMAPPED"))</f>
        <v/>
      </c>
      <c r="J1315" s="9"/>
      <c r="K1315" s="9"/>
      <c r="L1315" s="9"/>
      <c r="M1315" s="9"/>
      <c r="N1315" s="9"/>
    </row>
    <row r="1316" customFormat="false" ht="15" hidden="false" customHeight="false" outlineLevel="0" collapsed="false">
      <c r="A1316" s="14"/>
      <c r="B1316" s="9"/>
      <c r="C1316" s="9"/>
      <c r="D1316" s="15"/>
      <c r="E1316" s="9"/>
      <c r="F1316" s="9"/>
      <c r="G1316" s="16" t="str">
        <f aca="false">IF($D1316="","",$D1316*IF($F1316="",1,$F1316))</f>
        <v/>
      </c>
      <c r="H1316" s="9"/>
      <c r="I1316" s="10" t="str">
        <f aca="false">IF($H1316="","",IFERROR(INDEX(Categories!$B$5:$B$19,MATCH($H1316,Categories!$A$5:$A$19,0)),"UNMAPPED"))</f>
        <v/>
      </c>
      <c r="J1316" s="9"/>
      <c r="K1316" s="9"/>
      <c r="L1316" s="9"/>
      <c r="M1316" s="9"/>
      <c r="N1316" s="9"/>
    </row>
    <row r="1317" customFormat="false" ht="15" hidden="false" customHeight="false" outlineLevel="0" collapsed="false">
      <c r="A1317" s="14"/>
      <c r="B1317" s="9"/>
      <c r="C1317" s="9"/>
      <c r="D1317" s="15"/>
      <c r="E1317" s="9"/>
      <c r="F1317" s="9"/>
      <c r="G1317" s="16" t="str">
        <f aca="false">IF($D1317="","",$D1317*IF($F1317="",1,$F1317))</f>
        <v/>
      </c>
      <c r="H1317" s="9"/>
      <c r="I1317" s="10" t="str">
        <f aca="false">IF($H1317="","",IFERROR(INDEX(Categories!$B$5:$B$19,MATCH($H1317,Categories!$A$5:$A$19,0)),"UNMAPPED"))</f>
        <v/>
      </c>
      <c r="J1317" s="9"/>
      <c r="K1317" s="9"/>
      <c r="L1317" s="9"/>
      <c r="M1317" s="9"/>
      <c r="N1317" s="9"/>
    </row>
    <row r="1318" customFormat="false" ht="15" hidden="false" customHeight="false" outlineLevel="0" collapsed="false">
      <c r="A1318" s="14"/>
      <c r="B1318" s="9"/>
      <c r="C1318" s="9"/>
      <c r="D1318" s="15"/>
      <c r="E1318" s="9"/>
      <c r="F1318" s="9"/>
      <c r="G1318" s="16" t="str">
        <f aca="false">IF($D1318="","",$D1318*IF($F1318="",1,$F1318))</f>
        <v/>
      </c>
      <c r="H1318" s="9"/>
      <c r="I1318" s="10" t="str">
        <f aca="false">IF($H1318="","",IFERROR(INDEX(Categories!$B$5:$B$19,MATCH($H1318,Categories!$A$5:$A$19,0)),"UNMAPPED"))</f>
        <v/>
      </c>
      <c r="J1318" s="9"/>
      <c r="K1318" s="9"/>
      <c r="L1318" s="9"/>
      <c r="M1318" s="9"/>
      <c r="N1318" s="9"/>
    </row>
    <row r="1319" customFormat="false" ht="15" hidden="false" customHeight="false" outlineLevel="0" collapsed="false">
      <c r="A1319" s="14"/>
      <c r="B1319" s="9"/>
      <c r="C1319" s="9"/>
      <c r="D1319" s="15"/>
      <c r="E1319" s="9"/>
      <c r="F1319" s="9"/>
      <c r="G1319" s="16" t="str">
        <f aca="false">IF($D1319="","",$D1319*IF($F1319="",1,$F1319))</f>
        <v/>
      </c>
      <c r="H1319" s="9"/>
      <c r="I1319" s="10" t="str">
        <f aca="false">IF($H1319="","",IFERROR(INDEX(Categories!$B$5:$B$19,MATCH($H1319,Categories!$A$5:$A$19,0)),"UNMAPPED"))</f>
        <v/>
      </c>
      <c r="J1319" s="9"/>
      <c r="K1319" s="9"/>
      <c r="L1319" s="9"/>
      <c r="M1319" s="9"/>
      <c r="N1319" s="9"/>
    </row>
    <row r="1320" customFormat="false" ht="15" hidden="false" customHeight="false" outlineLevel="0" collapsed="false">
      <c r="A1320" s="14"/>
      <c r="B1320" s="9"/>
      <c r="C1320" s="9"/>
      <c r="D1320" s="15"/>
      <c r="E1320" s="9"/>
      <c r="F1320" s="9"/>
      <c r="G1320" s="16" t="str">
        <f aca="false">IF($D1320="","",$D1320*IF($F1320="",1,$F1320))</f>
        <v/>
      </c>
      <c r="H1320" s="9"/>
      <c r="I1320" s="10" t="str">
        <f aca="false">IF($H1320="","",IFERROR(INDEX(Categories!$B$5:$B$19,MATCH($H1320,Categories!$A$5:$A$19,0)),"UNMAPPED"))</f>
        <v/>
      </c>
      <c r="J1320" s="9"/>
      <c r="K1320" s="9"/>
      <c r="L1320" s="9"/>
      <c r="M1320" s="9"/>
      <c r="N1320" s="9"/>
    </row>
    <row r="1321" customFormat="false" ht="15" hidden="false" customHeight="false" outlineLevel="0" collapsed="false">
      <c r="A1321" s="14"/>
      <c r="B1321" s="9"/>
      <c r="C1321" s="9"/>
      <c r="D1321" s="15"/>
      <c r="E1321" s="9"/>
      <c r="F1321" s="9"/>
      <c r="G1321" s="16" t="str">
        <f aca="false">IF($D1321="","",$D1321*IF($F1321="",1,$F1321))</f>
        <v/>
      </c>
      <c r="H1321" s="9"/>
      <c r="I1321" s="10" t="str">
        <f aca="false">IF($H1321="","",IFERROR(INDEX(Categories!$B$5:$B$19,MATCH($H1321,Categories!$A$5:$A$19,0)),"UNMAPPED"))</f>
        <v/>
      </c>
      <c r="J1321" s="9"/>
      <c r="K1321" s="9"/>
      <c r="L1321" s="9"/>
      <c r="M1321" s="9"/>
      <c r="N1321" s="9"/>
    </row>
    <row r="1322" customFormat="false" ht="15" hidden="false" customHeight="false" outlineLevel="0" collapsed="false">
      <c r="A1322" s="14"/>
      <c r="B1322" s="9"/>
      <c r="C1322" s="9"/>
      <c r="D1322" s="15"/>
      <c r="E1322" s="9"/>
      <c r="F1322" s="9"/>
      <c r="G1322" s="16" t="str">
        <f aca="false">IF($D1322="","",$D1322*IF($F1322="",1,$F1322))</f>
        <v/>
      </c>
      <c r="H1322" s="9"/>
      <c r="I1322" s="10" t="str">
        <f aca="false">IF($H1322="","",IFERROR(INDEX(Categories!$B$5:$B$19,MATCH($H1322,Categories!$A$5:$A$19,0)),"UNMAPPED"))</f>
        <v/>
      </c>
      <c r="J1322" s="9"/>
      <c r="K1322" s="9"/>
      <c r="L1322" s="9"/>
      <c r="M1322" s="9"/>
      <c r="N1322" s="9"/>
    </row>
    <row r="1323" customFormat="false" ht="15" hidden="false" customHeight="false" outlineLevel="0" collapsed="false">
      <c r="A1323" s="14"/>
      <c r="B1323" s="9"/>
      <c r="C1323" s="9"/>
      <c r="D1323" s="15"/>
      <c r="E1323" s="9"/>
      <c r="F1323" s="9"/>
      <c r="G1323" s="16" t="str">
        <f aca="false">IF($D1323="","",$D1323*IF($F1323="",1,$F1323))</f>
        <v/>
      </c>
      <c r="H1323" s="9"/>
      <c r="I1323" s="10" t="str">
        <f aca="false">IF($H1323="","",IFERROR(INDEX(Categories!$B$5:$B$19,MATCH($H1323,Categories!$A$5:$A$19,0)),"UNMAPPED"))</f>
        <v/>
      </c>
      <c r="J1323" s="9"/>
      <c r="K1323" s="9"/>
      <c r="L1323" s="9"/>
      <c r="M1323" s="9"/>
      <c r="N1323" s="9"/>
    </row>
    <row r="1324" customFormat="false" ht="15" hidden="false" customHeight="false" outlineLevel="0" collapsed="false">
      <c r="A1324" s="14"/>
      <c r="B1324" s="9"/>
      <c r="C1324" s="9"/>
      <c r="D1324" s="15"/>
      <c r="E1324" s="9"/>
      <c r="F1324" s="9"/>
      <c r="G1324" s="16" t="str">
        <f aca="false">IF($D1324="","",$D1324*IF($F1324="",1,$F1324))</f>
        <v/>
      </c>
      <c r="H1324" s="9"/>
      <c r="I1324" s="10" t="str">
        <f aca="false">IF($H1324="","",IFERROR(INDEX(Categories!$B$5:$B$19,MATCH($H1324,Categories!$A$5:$A$19,0)),"UNMAPPED"))</f>
        <v/>
      </c>
      <c r="J1324" s="9"/>
      <c r="K1324" s="9"/>
      <c r="L1324" s="9"/>
      <c r="M1324" s="9"/>
      <c r="N1324" s="9"/>
    </row>
    <row r="1325" customFormat="false" ht="15" hidden="false" customHeight="false" outlineLevel="0" collapsed="false">
      <c r="A1325" s="14"/>
      <c r="B1325" s="9"/>
      <c r="C1325" s="9"/>
      <c r="D1325" s="15"/>
      <c r="E1325" s="9"/>
      <c r="F1325" s="9"/>
      <c r="G1325" s="16" t="str">
        <f aca="false">IF($D1325="","",$D1325*IF($F1325="",1,$F1325))</f>
        <v/>
      </c>
      <c r="H1325" s="9"/>
      <c r="I1325" s="10" t="str">
        <f aca="false">IF($H1325="","",IFERROR(INDEX(Categories!$B$5:$B$19,MATCH($H1325,Categories!$A$5:$A$19,0)),"UNMAPPED"))</f>
        <v/>
      </c>
      <c r="J1325" s="9"/>
      <c r="K1325" s="9"/>
      <c r="L1325" s="9"/>
      <c r="M1325" s="9"/>
      <c r="N1325" s="9"/>
    </row>
    <row r="1326" customFormat="false" ht="15" hidden="false" customHeight="false" outlineLevel="0" collapsed="false">
      <c r="A1326" s="14"/>
      <c r="B1326" s="9"/>
      <c r="C1326" s="9"/>
      <c r="D1326" s="15"/>
      <c r="E1326" s="9"/>
      <c r="F1326" s="9"/>
      <c r="G1326" s="16" t="str">
        <f aca="false">IF($D1326="","",$D1326*IF($F1326="",1,$F1326))</f>
        <v/>
      </c>
      <c r="H1326" s="9"/>
      <c r="I1326" s="10" t="str">
        <f aca="false">IF($H1326="","",IFERROR(INDEX(Categories!$B$5:$B$19,MATCH($H1326,Categories!$A$5:$A$19,0)),"UNMAPPED"))</f>
        <v/>
      </c>
      <c r="J1326" s="9"/>
      <c r="K1326" s="9"/>
      <c r="L1326" s="9"/>
      <c r="M1326" s="9"/>
      <c r="N1326" s="9"/>
    </row>
    <row r="1327" customFormat="false" ht="15" hidden="false" customHeight="false" outlineLevel="0" collapsed="false">
      <c r="A1327" s="14"/>
      <c r="B1327" s="9"/>
      <c r="C1327" s="9"/>
      <c r="D1327" s="15"/>
      <c r="E1327" s="9"/>
      <c r="F1327" s="9"/>
      <c r="G1327" s="16" t="str">
        <f aca="false">IF($D1327="","",$D1327*IF($F1327="",1,$F1327))</f>
        <v/>
      </c>
      <c r="H1327" s="9"/>
      <c r="I1327" s="10" t="str">
        <f aca="false">IF($H1327="","",IFERROR(INDEX(Categories!$B$5:$B$19,MATCH($H1327,Categories!$A$5:$A$19,0)),"UNMAPPED"))</f>
        <v/>
      </c>
      <c r="J1327" s="9"/>
      <c r="K1327" s="9"/>
      <c r="L1327" s="9"/>
      <c r="M1327" s="9"/>
      <c r="N1327" s="9"/>
    </row>
    <row r="1328" customFormat="false" ht="15" hidden="false" customHeight="false" outlineLevel="0" collapsed="false">
      <c r="A1328" s="14"/>
      <c r="B1328" s="9"/>
      <c r="C1328" s="9"/>
      <c r="D1328" s="15"/>
      <c r="E1328" s="9"/>
      <c r="F1328" s="9"/>
      <c r="G1328" s="16" t="str">
        <f aca="false">IF($D1328="","",$D1328*IF($F1328="",1,$F1328))</f>
        <v/>
      </c>
      <c r="H1328" s="9"/>
      <c r="I1328" s="10" t="str">
        <f aca="false">IF($H1328="","",IFERROR(INDEX(Categories!$B$5:$B$19,MATCH($H1328,Categories!$A$5:$A$19,0)),"UNMAPPED"))</f>
        <v/>
      </c>
      <c r="J1328" s="9"/>
      <c r="K1328" s="9"/>
      <c r="L1328" s="9"/>
      <c r="M1328" s="9"/>
      <c r="N1328" s="9"/>
    </row>
    <row r="1329" customFormat="false" ht="15" hidden="false" customHeight="false" outlineLevel="0" collapsed="false">
      <c r="A1329" s="14"/>
      <c r="B1329" s="9"/>
      <c r="C1329" s="9"/>
      <c r="D1329" s="15"/>
      <c r="E1329" s="9"/>
      <c r="F1329" s="9"/>
      <c r="G1329" s="16" t="str">
        <f aca="false">IF($D1329="","",$D1329*IF($F1329="",1,$F1329))</f>
        <v/>
      </c>
      <c r="H1329" s="9"/>
      <c r="I1329" s="10" t="str">
        <f aca="false">IF($H1329="","",IFERROR(INDEX(Categories!$B$5:$B$19,MATCH($H1329,Categories!$A$5:$A$19,0)),"UNMAPPED"))</f>
        <v/>
      </c>
      <c r="J1329" s="9"/>
      <c r="K1329" s="9"/>
      <c r="L1329" s="9"/>
      <c r="M1329" s="9"/>
      <c r="N1329" s="9"/>
    </row>
    <row r="1330" customFormat="false" ht="15" hidden="false" customHeight="false" outlineLevel="0" collapsed="false">
      <c r="A1330" s="14"/>
      <c r="B1330" s="9"/>
      <c r="C1330" s="9"/>
      <c r="D1330" s="15"/>
      <c r="E1330" s="9"/>
      <c r="F1330" s="9"/>
      <c r="G1330" s="16" t="str">
        <f aca="false">IF($D1330="","",$D1330*IF($F1330="",1,$F1330))</f>
        <v/>
      </c>
      <c r="H1330" s="9"/>
      <c r="I1330" s="10" t="str">
        <f aca="false">IF($H1330="","",IFERROR(INDEX(Categories!$B$5:$B$19,MATCH($H1330,Categories!$A$5:$A$19,0)),"UNMAPPED"))</f>
        <v/>
      </c>
      <c r="J1330" s="9"/>
      <c r="K1330" s="9"/>
      <c r="L1330" s="9"/>
      <c r="M1330" s="9"/>
      <c r="N1330" s="9"/>
    </row>
    <row r="1331" customFormat="false" ht="15" hidden="false" customHeight="false" outlineLevel="0" collapsed="false">
      <c r="A1331" s="14"/>
      <c r="B1331" s="9"/>
      <c r="C1331" s="9"/>
      <c r="D1331" s="15"/>
      <c r="E1331" s="9"/>
      <c r="F1331" s="9"/>
      <c r="G1331" s="16" t="str">
        <f aca="false">IF($D1331="","",$D1331*IF($F1331="",1,$F1331))</f>
        <v/>
      </c>
      <c r="H1331" s="9"/>
      <c r="I1331" s="10" t="str">
        <f aca="false">IF($H1331="","",IFERROR(INDEX(Categories!$B$5:$B$19,MATCH($H1331,Categories!$A$5:$A$19,0)),"UNMAPPED"))</f>
        <v/>
      </c>
      <c r="J1331" s="9"/>
      <c r="K1331" s="9"/>
      <c r="L1331" s="9"/>
      <c r="M1331" s="9"/>
      <c r="N1331" s="9"/>
    </row>
    <row r="1332" customFormat="false" ht="15" hidden="false" customHeight="false" outlineLevel="0" collapsed="false">
      <c r="A1332" s="14"/>
      <c r="B1332" s="9"/>
      <c r="C1332" s="9"/>
      <c r="D1332" s="15"/>
      <c r="E1332" s="9"/>
      <c r="F1332" s="9"/>
      <c r="G1332" s="16" t="str">
        <f aca="false">IF($D1332="","",$D1332*IF($F1332="",1,$F1332))</f>
        <v/>
      </c>
      <c r="H1332" s="9"/>
      <c r="I1332" s="10" t="str">
        <f aca="false">IF($H1332="","",IFERROR(INDEX(Categories!$B$5:$B$19,MATCH($H1332,Categories!$A$5:$A$19,0)),"UNMAPPED"))</f>
        <v/>
      </c>
      <c r="J1332" s="9"/>
      <c r="K1332" s="9"/>
      <c r="L1332" s="9"/>
      <c r="M1332" s="9"/>
      <c r="N1332" s="9"/>
    </row>
    <row r="1333" customFormat="false" ht="15" hidden="false" customHeight="false" outlineLevel="0" collapsed="false">
      <c r="A1333" s="14"/>
      <c r="B1333" s="9"/>
      <c r="C1333" s="9"/>
      <c r="D1333" s="15"/>
      <c r="E1333" s="9"/>
      <c r="F1333" s="9"/>
      <c r="G1333" s="16" t="str">
        <f aca="false">IF($D1333="","",$D1333*IF($F1333="",1,$F1333))</f>
        <v/>
      </c>
      <c r="H1333" s="9"/>
      <c r="I1333" s="10" t="str">
        <f aca="false">IF($H1333="","",IFERROR(INDEX(Categories!$B$5:$B$19,MATCH($H1333,Categories!$A$5:$A$19,0)),"UNMAPPED"))</f>
        <v/>
      </c>
      <c r="J1333" s="9"/>
      <c r="K1333" s="9"/>
      <c r="L1333" s="9"/>
      <c r="M1333" s="9"/>
      <c r="N1333" s="9"/>
    </row>
    <row r="1334" customFormat="false" ht="15" hidden="false" customHeight="false" outlineLevel="0" collapsed="false">
      <c r="A1334" s="14"/>
      <c r="B1334" s="9"/>
      <c r="C1334" s="9"/>
      <c r="D1334" s="15"/>
      <c r="E1334" s="9"/>
      <c r="F1334" s="9"/>
      <c r="G1334" s="16" t="str">
        <f aca="false">IF($D1334="","",$D1334*IF($F1334="",1,$F1334))</f>
        <v/>
      </c>
      <c r="H1334" s="9"/>
      <c r="I1334" s="10" t="str">
        <f aca="false">IF($H1334="","",IFERROR(INDEX(Categories!$B$5:$B$19,MATCH($H1334,Categories!$A$5:$A$19,0)),"UNMAPPED"))</f>
        <v/>
      </c>
      <c r="J1334" s="9"/>
      <c r="K1334" s="9"/>
      <c r="L1334" s="9"/>
      <c r="M1334" s="9"/>
      <c r="N1334" s="9"/>
    </row>
    <row r="1335" customFormat="false" ht="15" hidden="false" customHeight="false" outlineLevel="0" collapsed="false">
      <c r="A1335" s="14"/>
      <c r="B1335" s="9"/>
      <c r="C1335" s="9"/>
      <c r="D1335" s="15"/>
      <c r="E1335" s="9"/>
      <c r="F1335" s="9"/>
      <c r="G1335" s="16" t="str">
        <f aca="false">IF($D1335="","",$D1335*IF($F1335="",1,$F1335))</f>
        <v/>
      </c>
      <c r="H1335" s="9"/>
      <c r="I1335" s="10" t="str">
        <f aca="false">IF($H1335="","",IFERROR(INDEX(Categories!$B$5:$B$19,MATCH($H1335,Categories!$A$5:$A$19,0)),"UNMAPPED"))</f>
        <v/>
      </c>
      <c r="J1335" s="9"/>
      <c r="K1335" s="9"/>
      <c r="L1335" s="9"/>
      <c r="M1335" s="9"/>
      <c r="N1335" s="9"/>
    </row>
    <row r="1336" customFormat="false" ht="15" hidden="false" customHeight="false" outlineLevel="0" collapsed="false">
      <c r="A1336" s="14"/>
      <c r="B1336" s="9"/>
      <c r="C1336" s="9"/>
      <c r="D1336" s="15"/>
      <c r="E1336" s="9"/>
      <c r="F1336" s="9"/>
      <c r="G1336" s="16" t="str">
        <f aca="false">IF($D1336="","",$D1336*IF($F1336="",1,$F1336))</f>
        <v/>
      </c>
      <c r="H1336" s="9"/>
      <c r="I1336" s="10" t="str">
        <f aca="false">IF($H1336="","",IFERROR(INDEX(Categories!$B$5:$B$19,MATCH($H1336,Categories!$A$5:$A$19,0)),"UNMAPPED"))</f>
        <v/>
      </c>
      <c r="J1336" s="9"/>
      <c r="K1336" s="9"/>
      <c r="L1336" s="9"/>
      <c r="M1336" s="9"/>
      <c r="N1336" s="9"/>
    </row>
    <row r="1337" customFormat="false" ht="15" hidden="false" customHeight="false" outlineLevel="0" collapsed="false">
      <c r="A1337" s="14"/>
      <c r="B1337" s="9"/>
      <c r="C1337" s="9"/>
      <c r="D1337" s="15"/>
      <c r="E1337" s="9"/>
      <c r="F1337" s="9"/>
      <c r="G1337" s="16" t="str">
        <f aca="false">IF($D1337="","",$D1337*IF($F1337="",1,$F1337))</f>
        <v/>
      </c>
      <c r="H1337" s="9"/>
      <c r="I1337" s="10" t="str">
        <f aca="false">IF($H1337="","",IFERROR(INDEX(Categories!$B$5:$B$19,MATCH($H1337,Categories!$A$5:$A$19,0)),"UNMAPPED"))</f>
        <v/>
      </c>
      <c r="J1337" s="9"/>
      <c r="K1337" s="9"/>
      <c r="L1337" s="9"/>
      <c r="M1337" s="9"/>
      <c r="N1337" s="9"/>
    </row>
    <row r="1338" customFormat="false" ht="15" hidden="false" customHeight="false" outlineLevel="0" collapsed="false">
      <c r="A1338" s="14"/>
      <c r="B1338" s="9"/>
      <c r="C1338" s="9"/>
      <c r="D1338" s="15"/>
      <c r="E1338" s="9"/>
      <c r="F1338" s="9"/>
      <c r="G1338" s="16" t="str">
        <f aca="false">IF($D1338="","",$D1338*IF($F1338="",1,$F1338))</f>
        <v/>
      </c>
      <c r="H1338" s="9"/>
      <c r="I1338" s="10" t="str">
        <f aca="false">IF($H1338="","",IFERROR(INDEX(Categories!$B$5:$B$19,MATCH($H1338,Categories!$A$5:$A$19,0)),"UNMAPPED"))</f>
        <v/>
      </c>
      <c r="J1338" s="9"/>
      <c r="K1338" s="9"/>
      <c r="L1338" s="9"/>
      <c r="M1338" s="9"/>
      <c r="N1338" s="9"/>
    </row>
    <row r="1339" customFormat="false" ht="15" hidden="false" customHeight="false" outlineLevel="0" collapsed="false">
      <c r="A1339" s="14"/>
      <c r="B1339" s="9"/>
      <c r="C1339" s="9"/>
      <c r="D1339" s="15"/>
      <c r="E1339" s="9"/>
      <c r="F1339" s="9"/>
      <c r="G1339" s="16" t="str">
        <f aca="false">IF($D1339="","",$D1339*IF($F1339="",1,$F1339))</f>
        <v/>
      </c>
      <c r="H1339" s="9"/>
      <c r="I1339" s="10" t="str">
        <f aca="false">IF($H1339="","",IFERROR(INDEX(Categories!$B$5:$B$19,MATCH($H1339,Categories!$A$5:$A$19,0)),"UNMAPPED"))</f>
        <v/>
      </c>
      <c r="J1339" s="9"/>
      <c r="K1339" s="9"/>
      <c r="L1339" s="9"/>
      <c r="M1339" s="9"/>
      <c r="N1339" s="9"/>
    </row>
    <row r="1340" customFormat="false" ht="15" hidden="false" customHeight="false" outlineLevel="0" collapsed="false">
      <c r="A1340" s="14"/>
      <c r="B1340" s="9"/>
      <c r="C1340" s="9"/>
      <c r="D1340" s="15"/>
      <c r="E1340" s="9"/>
      <c r="F1340" s="9"/>
      <c r="G1340" s="16" t="str">
        <f aca="false">IF($D1340="","",$D1340*IF($F1340="",1,$F1340))</f>
        <v/>
      </c>
      <c r="H1340" s="9"/>
      <c r="I1340" s="10" t="str">
        <f aca="false">IF($H1340="","",IFERROR(INDEX(Categories!$B$5:$B$19,MATCH($H1340,Categories!$A$5:$A$19,0)),"UNMAPPED"))</f>
        <v/>
      </c>
      <c r="J1340" s="9"/>
      <c r="K1340" s="9"/>
      <c r="L1340" s="9"/>
      <c r="M1340" s="9"/>
      <c r="N1340" s="9"/>
    </row>
    <row r="1341" customFormat="false" ht="15" hidden="false" customHeight="false" outlineLevel="0" collapsed="false">
      <c r="A1341" s="14"/>
      <c r="B1341" s="9"/>
      <c r="C1341" s="9"/>
      <c r="D1341" s="15"/>
      <c r="E1341" s="9"/>
      <c r="F1341" s="9"/>
      <c r="G1341" s="16" t="str">
        <f aca="false">IF($D1341="","",$D1341*IF($F1341="",1,$F1341))</f>
        <v/>
      </c>
      <c r="H1341" s="9"/>
      <c r="I1341" s="10" t="str">
        <f aca="false">IF($H1341="","",IFERROR(INDEX(Categories!$B$5:$B$19,MATCH($H1341,Categories!$A$5:$A$19,0)),"UNMAPPED"))</f>
        <v/>
      </c>
      <c r="J1341" s="9"/>
      <c r="K1341" s="9"/>
      <c r="L1341" s="9"/>
      <c r="M1341" s="9"/>
      <c r="N1341" s="9"/>
    </row>
    <row r="1342" customFormat="false" ht="15" hidden="false" customHeight="false" outlineLevel="0" collapsed="false">
      <c r="A1342" s="14"/>
      <c r="B1342" s="9"/>
      <c r="C1342" s="9"/>
      <c r="D1342" s="15"/>
      <c r="E1342" s="9"/>
      <c r="F1342" s="9"/>
      <c r="G1342" s="16" t="str">
        <f aca="false">IF($D1342="","",$D1342*IF($F1342="",1,$F1342))</f>
        <v/>
      </c>
      <c r="H1342" s="9"/>
      <c r="I1342" s="10" t="str">
        <f aca="false">IF($H1342="","",IFERROR(INDEX(Categories!$B$5:$B$19,MATCH($H1342,Categories!$A$5:$A$19,0)),"UNMAPPED"))</f>
        <v/>
      </c>
      <c r="J1342" s="9"/>
      <c r="K1342" s="9"/>
      <c r="L1342" s="9"/>
      <c r="M1342" s="9"/>
      <c r="N1342" s="9"/>
    </row>
    <row r="1343" customFormat="false" ht="15" hidden="false" customHeight="false" outlineLevel="0" collapsed="false">
      <c r="A1343" s="14"/>
      <c r="B1343" s="9"/>
      <c r="C1343" s="9"/>
      <c r="D1343" s="15"/>
      <c r="E1343" s="9"/>
      <c r="F1343" s="9"/>
      <c r="G1343" s="16" t="str">
        <f aca="false">IF($D1343="","",$D1343*IF($F1343="",1,$F1343))</f>
        <v/>
      </c>
      <c r="H1343" s="9"/>
      <c r="I1343" s="10" t="str">
        <f aca="false">IF($H1343="","",IFERROR(INDEX(Categories!$B$5:$B$19,MATCH($H1343,Categories!$A$5:$A$19,0)),"UNMAPPED"))</f>
        <v/>
      </c>
      <c r="J1343" s="9"/>
      <c r="K1343" s="9"/>
      <c r="L1343" s="9"/>
      <c r="M1343" s="9"/>
      <c r="N1343" s="9"/>
    </row>
    <row r="1344" customFormat="false" ht="15" hidden="false" customHeight="false" outlineLevel="0" collapsed="false">
      <c r="A1344" s="14"/>
      <c r="B1344" s="9"/>
      <c r="C1344" s="9"/>
      <c r="D1344" s="15"/>
      <c r="E1344" s="9"/>
      <c r="F1344" s="9"/>
      <c r="G1344" s="16" t="str">
        <f aca="false">IF($D1344="","",$D1344*IF($F1344="",1,$F1344))</f>
        <v/>
      </c>
      <c r="H1344" s="9"/>
      <c r="I1344" s="10" t="str">
        <f aca="false">IF($H1344="","",IFERROR(INDEX(Categories!$B$5:$B$19,MATCH($H1344,Categories!$A$5:$A$19,0)),"UNMAPPED"))</f>
        <v/>
      </c>
      <c r="J1344" s="9"/>
      <c r="K1344" s="9"/>
      <c r="L1344" s="9"/>
      <c r="M1344" s="9"/>
      <c r="N1344" s="9"/>
    </row>
    <row r="1345" customFormat="false" ht="15" hidden="false" customHeight="false" outlineLevel="0" collapsed="false">
      <c r="A1345" s="14"/>
      <c r="B1345" s="9"/>
      <c r="C1345" s="9"/>
      <c r="D1345" s="15"/>
      <c r="E1345" s="9"/>
      <c r="F1345" s="9"/>
      <c r="G1345" s="16" t="str">
        <f aca="false">IF($D1345="","",$D1345*IF($F1345="",1,$F1345))</f>
        <v/>
      </c>
      <c r="H1345" s="9"/>
      <c r="I1345" s="10" t="str">
        <f aca="false">IF($H1345="","",IFERROR(INDEX(Categories!$B$5:$B$19,MATCH($H1345,Categories!$A$5:$A$19,0)),"UNMAPPED"))</f>
        <v/>
      </c>
      <c r="J1345" s="9"/>
      <c r="K1345" s="9"/>
      <c r="L1345" s="9"/>
      <c r="M1345" s="9"/>
      <c r="N1345" s="9"/>
    </row>
    <row r="1346" customFormat="false" ht="15" hidden="false" customHeight="false" outlineLevel="0" collapsed="false">
      <c r="A1346" s="14"/>
      <c r="B1346" s="9"/>
      <c r="C1346" s="9"/>
      <c r="D1346" s="15"/>
      <c r="E1346" s="9"/>
      <c r="F1346" s="9"/>
      <c r="G1346" s="16" t="str">
        <f aca="false">IF($D1346="","",$D1346*IF($F1346="",1,$F1346))</f>
        <v/>
      </c>
      <c r="H1346" s="9"/>
      <c r="I1346" s="10" t="str">
        <f aca="false">IF($H1346="","",IFERROR(INDEX(Categories!$B$5:$B$19,MATCH($H1346,Categories!$A$5:$A$19,0)),"UNMAPPED"))</f>
        <v/>
      </c>
      <c r="J1346" s="9"/>
      <c r="K1346" s="9"/>
      <c r="L1346" s="9"/>
      <c r="M1346" s="9"/>
      <c r="N1346" s="9"/>
    </row>
    <row r="1347" customFormat="false" ht="15" hidden="false" customHeight="false" outlineLevel="0" collapsed="false">
      <c r="A1347" s="14"/>
      <c r="B1347" s="9"/>
      <c r="C1347" s="9"/>
      <c r="D1347" s="15"/>
      <c r="E1347" s="9"/>
      <c r="F1347" s="9"/>
      <c r="G1347" s="16" t="str">
        <f aca="false">IF($D1347="","",$D1347*IF($F1347="",1,$F1347))</f>
        <v/>
      </c>
      <c r="H1347" s="9"/>
      <c r="I1347" s="10" t="str">
        <f aca="false">IF($H1347="","",IFERROR(INDEX(Categories!$B$5:$B$19,MATCH($H1347,Categories!$A$5:$A$19,0)),"UNMAPPED"))</f>
        <v/>
      </c>
      <c r="J1347" s="9"/>
      <c r="K1347" s="9"/>
      <c r="L1347" s="9"/>
      <c r="M1347" s="9"/>
      <c r="N1347" s="9"/>
    </row>
    <row r="1348" customFormat="false" ht="15" hidden="false" customHeight="false" outlineLevel="0" collapsed="false">
      <c r="A1348" s="14"/>
      <c r="B1348" s="9"/>
      <c r="C1348" s="9"/>
      <c r="D1348" s="15"/>
      <c r="E1348" s="9"/>
      <c r="F1348" s="9"/>
      <c r="G1348" s="16" t="str">
        <f aca="false">IF($D1348="","",$D1348*IF($F1348="",1,$F1348))</f>
        <v/>
      </c>
      <c r="H1348" s="9"/>
      <c r="I1348" s="10" t="str">
        <f aca="false">IF($H1348="","",IFERROR(INDEX(Categories!$B$5:$B$19,MATCH($H1348,Categories!$A$5:$A$19,0)),"UNMAPPED"))</f>
        <v/>
      </c>
      <c r="J1348" s="9"/>
      <c r="K1348" s="9"/>
      <c r="L1348" s="9"/>
      <c r="M1348" s="9"/>
      <c r="N1348" s="9"/>
    </row>
    <row r="1349" customFormat="false" ht="15" hidden="false" customHeight="false" outlineLevel="0" collapsed="false">
      <c r="A1349" s="14"/>
      <c r="B1349" s="9"/>
      <c r="C1349" s="9"/>
      <c r="D1349" s="15"/>
      <c r="E1349" s="9"/>
      <c r="F1349" s="9"/>
      <c r="G1349" s="16" t="str">
        <f aca="false">IF($D1349="","",$D1349*IF($F1349="",1,$F1349))</f>
        <v/>
      </c>
      <c r="H1349" s="9"/>
      <c r="I1349" s="10" t="str">
        <f aca="false">IF($H1349="","",IFERROR(INDEX(Categories!$B$5:$B$19,MATCH($H1349,Categories!$A$5:$A$19,0)),"UNMAPPED"))</f>
        <v/>
      </c>
      <c r="J1349" s="9"/>
      <c r="K1349" s="9"/>
      <c r="L1349" s="9"/>
      <c r="M1349" s="9"/>
      <c r="N1349" s="9"/>
    </row>
    <row r="1350" customFormat="false" ht="15" hidden="false" customHeight="false" outlineLevel="0" collapsed="false">
      <c r="A1350" s="14"/>
      <c r="B1350" s="9"/>
      <c r="C1350" s="9"/>
      <c r="D1350" s="15"/>
      <c r="E1350" s="9"/>
      <c r="F1350" s="9"/>
      <c r="G1350" s="16" t="str">
        <f aca="false">IF($D1350="","",$D1350*IF($F1350="",1,$F1350))</f>
        <v/>
      </c>
      <c r="H1350" s="9"/>
      <c r="I1350" s="10" t="str">
        <f aca="false">IF($H1350="","",IFERROR(INDEX(Categories!$B$5:$B$19,MATCH($H1350,Categories!$A$5:$A$19,0)),"UNMAPPED"))</f>
        <v/>
      </c>
      <c r="J1350" s="9"/>
      <c r="K1350" s="9"/>
      <c r="L1350" s="9"/>
      <c r="M1350" s="9"/>
      <c r="N1350" s="9"/>
    </row>
    <row r="1351" customFormat="false" ht="15" hidden="false" customHeight="false" outlineLevel="0" collapsed="false">
      <c r="A1351" s="14"/>
      <c r="B1351" s="9"/>
      <c r="C1351" s="9"/>
      <c r="D1351" s="15"/>
      <c r="E1351" s="9"/>
      <c r="F1351" s="9"/>
      <c r="G1351" s="16" t="str">
        <f aca="false">IF($D1351="","",$D1351*IF($F1351="",1,$F1351))</f>
        <v/>
      </c>
      <c r="H1351" s="9"/>
      <c r="I1351" s="10" t="str">
        <f aca="false">IF($H1351="","",IFERROR(INDEX(Categories!$B$5:$B$19,MATCH($H1351,Categories!$A$5:$A$19,0)),"UNMAPPED"))</f>
        <v/>
      </c>
      <c r="J1351" s="9"/>
      <c r="K1351" s="9"/>
      <c r="L1351" s="9"/>
      <c r="M1351" s="9"/>
      <c r="N1351" s="9"/>
    </row>
    <row r="1352" customFormat="false" ht="15" hidden="false" customHeight="false" outlineLevel="0" collapsed="false">
      <c r="A1352" s="14"/>
      <c r="B1352" s="9"/>
      <c r="C1352" s="9"/>
      <c r="D1352" s="15"/>
      <c r="E1352" s="9"/>
      <c r="F1352" s="9"/>
      <c r="G1352" s="16" t="str">
        <f aca="false">IF($D1352="","",$D1352*IF($F1352="",1,$F1352))</f>
        <v/>
      </c>
      <c r="H1352" s="9"/>
      <c r="I1352" s="10" t="str">
        <f aca="false">IF($H1352="","",IFERROR(INDEX(Categories!$B$5:$B$19,MATCH($H1352,Categories!$A$5:$A$19,0)),"UNMAPPED"))</f>
        <v/>
      </c>
      <c r="J1352" s="9"/>
      <c r="K1352" s="9"/>
      <c r="L1352" s="9"/>
      <c r="M1352" s="9"/>
      <c r="N1352" s="9"/>
    </row>
    <row r="1353" customFormat="false" ht="15" hidden="false" customHeight="false" outlineLevel="0" collapsed="false">
      <c r="A1353" s="14"/>
      <c r="B1353" s="9"/>
      <c r="C1353" s="9"/>
      <c r="D1353" s="15"/>
      <c r="E1353" s="9"/>
      <c r="F1353" s="9"/>
      <c r="G1353" s="16" t="str">
        <f aca="false">IF($D1353="","",$D1353*IF($F1353="",1,$F1353))</f>
        <v/>
      </c>
      <c r="H1353" s="9"/>
      <c r="I1353" s="10" t="str">
        <f aca="false">IF($H1353="","",IFERROR(INDEX(Categories!$B$5:$B$19,MATCH($H1353,Categories!$A$5:$A$19,0)),"UNMAPPED"))</f>
        <v/>
      </c>
      <c r="J1353" s="9"/>
      <c r="K1353" s="9"/>
      <c r="L1353" s="9"/>
      <c r="M1353" s="9"/>
      <c r="N1353" s="9"/>
    </row>
    <row r="1354" customFormat="false" ht="15" hidden="false" customHeight="false" outlineLevel="0" collapsed="false">
      <c r="A1354" s="14"/>
      <c r="B1354" s="9"/>
      <c r="C1354" s="9"/>
      <c r="D1354" s="15"/>
      <c r="E1354" s="9"/>
      <c r="F1354" s="9"/>
      <c r="G1354" s="16" t="str">
        <f aca="false">IF($D1354="","",$D1354*IF($F1354="",1,$F1354))</f>
        <v/>
      </c>
      <c r="H1354" s="9"/>
      <c r="I1354" s="10" t="str">
        <f aca="false">IF($H1354="","",IFERROR(INDEX(Categories!$B$5:$B$19,MATCH($H1354,Categories!$A$5:$A$19,0)),"UNMAPPED"))</f>
        <v/>
      </c>
      <c r="J1354" s="9"/>
      <c r="K1354" s="9"/>
      <c r="L1354" s="9"/>
      <c r="M1354" s="9"/>
      <c r="N1354" s="9"/>
    </row>
    <row r="1355" customFormat="false" ht="15" hidden="false" customHeight="false" outlineLevel="0" collapsed="false">
      <c r="A1355" s="14"/>
      <c r="B1355" s="9"/>
      <c r="C1355" s="9"/>
      <c r="D1355" s="15"/>
      <c r="E1355" s="9"/>
      <c r="F1355" s="9"/>
      <c r="G1355" s="16" t="str">
        <f aca="false">IF($D1355="","",$D1355*IF($F1355="",1,$F1355))</f>
        <v/>
      </c>
      <c r="H1355" s="9"/>
      <c r="I1355" s="10" t="str">
        <f aca="false">IF($H1355="","",IFERROR(INDEX(Categories!$B$5:$B$19,MATCH($H1355,Categories!$A$5:$A$19,0)),"UNMAPPED"))</f>
        <v/>
      </c>
      <c r="J1355" s="9"/>
      <c r="K1355" s="9"/>
      <c r="L1355" s="9"/>
      <c r="M1355" s="9"/>
      <c r="N1355" s="9"/>
    </row>
    <row r="1356" customFormat="false" ht="15" hidden="false" customHeight="false" outlineLevel="0" collapsed="false">
      <c r="A1356" s="14"/>
      <c r="B1356" s="9"/>
      <c r="C1356" s="9"/>
      <c r="D1356" s="15"/>
      <c r="E1356" s="9"/>
      <c r="F1356" s="9"/>
      <c r="G1356" s="16" t="str">
        <f aca="false">IF($D1356="","",$D1356*IF($F1356="",1,$F1356))</f>
        <v/>
      </c>
      <c r="H1356" s="9"/>
      <c r="I1356" s="10" t="str">
        <f aca="false">IF($H1356="","",IFERROR(INDEX(Categories!$B$5:$B$19,MATCH($H1356,Categories!$A$5:$A$19,0)),"UNMAPPED"))</f>
        <v/>
      </c>
      <c r="J1356" s="9"/>
      <c r="K1356" s="9"/>
      <c r="L1356" s="9"/>
      <c r="M1356" s="9"/>
      <c r="N1356" s="9"/>
    </row>
    <row r="1357" customFormat="false" ht="15" hidden="false" customHeight="false" outlineLevel="0" collapsed="false">
      <c r="A1357" s="14"/>
      <c r="B1357" s="9"/>
      <c r="C1357" s="9"/>
      <c r="D1357" s="15"/>
      <c r="E1357" s="9"/>
      <c r="F1357" s="9"/>
      <c r="G1357" s="16" t="str">
        <f aca="false">IF($D1357="","",$D1357*IF($F1357="",1,$F1357))</f>
        <v/>
      </c>
      <c r="H1357" s="9"/>
      <c r="I1357" s="10" t="str">
        <f aca="false">IF($H1357="","",IFERROR(INDEX(Categories!$B$5:$B$19,MATCH($H1357,Categories!$A$5:$A$19,0)),"UNMAPPED"))</f>
        <v/>
      </c>
      <c r="J1357" s="9"/>
      <c r="K1357" s="9"/>
      <c r="L1357" s="9"/>
      <c r="M1357" s="9"/>
      <c r="N1357" s="9"/>
    </row>
    <row r="1358" customFormat="false" ht="15" hidden="false" customHeight="false" outlineLevel="0" collapsed="false">
      <c r="A1358" s="14"/>
      <c r="B1358" s="9"/>
      <c r="C1358" s="9"/>
      <c r="D1358" s="15"/>
      <c r="E1358" s="9"/>
      <c r="F1358" s="9"/>
      <c r="G1358" s="16" t="str">
        <f aca="false">IF($D1358="","",$D1358*IF($F1358="",1,$F1358))</f>
        <v/>
      </c>
      <c r="H1358" s="9"/>
      <c r="I1358" s="10" t="str">
        <f aca="false">IF($H1358="","",IFERROR(INDEX(Categories!$B$5:$B$19,MATCH($H1358,Categories!$A$5:$A$19,0)),"UNMAPPED"))</f>
        <v/>
      </c>
      <c r="J1358" s="9"/>
      <c r="K1358" s="9"/>
      <c r="L1358" s="9"/>
      <c r="M1358" s="9"/>
      <c r="N1358" s="9"/>
    </row>
    <row r="1359" customFormat="false" ht="15" hidden="false" customHeight="false" outlineLevel="0" collapsed="false">
      <c r="A1359" s="14"/>
      <c r="B1359" s="9"/>
      <c r="C1359" s="9"/>
      <c r="D1359" s="15"/>
      <c r="E1359" s="9"/>
      <c r="F1359" s="9"/>
      <c r="G1359" s="16" t="str">
        <f aca="false">IF($D1359="","",$D1359*IF($F1359="",1,$F1359))</f>
        <v/>
      </c>
      <c r="H1359" s="9"/>
      <c r="I1359" s="10" t="str">
        <f aca="false">IF($H1359="","",IFERROR(INDEX(Categories!$B$5:$B$19,MATCH($H1359,Categories!$A$5:$A$19,0)),"UNMAPPED"))</f>
        <v/>
      </c>
      <c r="J1359" s="9"/>
      <c r="K1359" s="9"/>
      <c r="L1359" s="9"/>
      <c r="M1359" s="9"/>
      <c r="N1359" s="9"/>
    </row>
    <row r="1360" customFormat="false" ht="15" hidden="false" customHeight="false" outlineLevel="0" collapsed="false">
      <c r="A1360" s="14"/>
      <c r="B1360" s="9"/>
      <c r="C1360" s="9"/>
      <c r="D1360" s="15"/>
      <c r="E1360" s="9"/>
      <c r="F1360" s="9"/>
      <c r="G1360" s="16" t="str">
        <f aca="false">IF($D1360="","",$D1360*IF($F1360="",1,$F1360))</f>
        <v/>
      </c>
      <c r="H1360" s="9"/>
      <c r="I1360" s="10" t="str">
        <f aca="false">IF($H1360="","",IFERROR(INDEX(Categories!$B$5:$B$19,MATCH($H1360,Categories!$A$5:$A$19,0)),"UNMAPPED"))</f>
        <v/>
      </c>
      <c r="J1360" s="9"/>
      <c r="K1360" s="9"/>
      <c r="L1360" s="9"/>
      <c r="M1360" s="9"/>
      <c r="N1360" s="9"/>
    </row>
    <row r="1361" customFormat="false" ht="15" hidden="false" customHeight="false" outlineLevel="0" collapsed="false">
      <c r="A1361" s="14"/>
      <c r="B1361" s="9"/>
      <c r="C1361" s="9"/>
      <c r="D1361" s="15"/>
      <c r="E1361" s="9"/>
      <c r="F1361" s="9"/>
      <c r="G1361" s="16" t="str">
        <f aca="false">IF($D1361="","",$D1361*IF($F1361="",1,$F1361))</f>
        <v/>
      </c>
      <c r="H1361" s="9"/>
      <c r="I1361" s="10" t="str">
        <f aca="false">IF($H1361="","",IFERROR(INDEX(Categories!$B$5:$B$19,MATCH($H1361,Categories!$A$5:$A$19,0)),"UNMAPPED"))</f>
        <v/>
      </c>
      <c r="J1361" s="9"/>
      <c r="K1361" s="9"/>
      <c r="L1361" s="9"/>
      <c r="M1361" s="9"/>
      <c r="N1361" s="9"/>
    </row>
    <row r="1362" customFormat="false" ht="15" hidden="false" customHeight="false" outlineLevel="0" collapsed="false">
      <c r="A1362" s="14"/>
      <c r="B1362" s="9"/>
      <c r="C1362" s="9"/>
      <c r="D1362" s="15"/>
      <c r="E1362" s="9"/>
      <c r="F1362" s="9"/>
      <c r="G1362" s="16" t="str">
        <f aca="false">IF($D1362="","",$D1362*IF($F1362="",1,$F1362))</f>
        <v/>
      </c>
      <c r="H1362" s="9"/>
      <c r="I1362" s="10" t="str">
        <f aca="false">IF($H1362="","",IFERROR(INDEX(Categories!$B$5:$B$19,MATCH($H1362,Categories!$A$5:$A$19,0)),"UNMAPPED"))</f>
        <v/>
      </c>
      <c r="J1362" s="9"/>
      <c r="K1362" s="9"/>
      <c r="L1362" s="9"/>
      <c r="M1362" s="9"/>
      <c r="N1362" s="9"/>
    </row>
    <row r="1363" customFormat="false" ht="15" hidden="false" customHeight="false" outlineLevel="0" collapsed="false">
      <c r="A1363" s="14"/>
      <c r="B1363" s="9"/>
      <c r="C1363" s="9"/>
      <c r="D1363" s="15"/>
      <c r="E1363" s="9"/>
      <c r="F1363" s="9"/>
      <c r="G1363" s="16" t="str">
        <f aca="false">IF($D1363="","",$D1363*IF($F1363="",1,$F1363))</f>
        <v/>
      </c>
      <c r="H1363" s="9"/>
      <c r="I1363" s="10" t="str">
        <f aca="false">IF($H1363="","",IFERROR(INDEX(Categories!$B$5:$B$19,MATCH($H1363,Categories!$A$5:$A$19,0)),"UNMAPPED"))</f>
        <v/>
      </c>
      <c r="J1363" s="9"/>
      <c r="K1363" s="9"/>
      <c r="L1363" s="9"/>
      <c r="M1363" s="9"/>
      <c r="N1363" s="9"/>
    </row>
    <row r="1364" customFormat="false" ht="15" hidden="false" customHeight="false" outlineLevel="0" collapsed="false">
      <c r="A1364" s="14"/>
      <c r="B1364" s="9"/>
      <c r="C1364" s="9"/>
      <c r="D1364" s="15"/>
      <c r="E1364" s="9"/>
      <c r="F1364" s="9"/>
      <c r="G1364" s="16" t="str">
        <f aca="false">IF($D1364="","",$D1364*IF($F1364="",1,$F1364))</f>
        <v/>
      </c>
      <c r="H1364" s="9"/>
      <c r="I1364" s="10" t="str">
        <f aca="false">IF($H1364="","",IFERROR(INDEX(Categories!$B$5:$B$19,MATCH($H1364,Categories!$A$5:$A$19,0)),"UNMAPPED"))</f>
        <v/>
      </c>
      <c r="J1364" s="9"/>
      <c r="K1364" s="9"/>
      <c r="L1364" s="9"/>
      <c r="M1364" s="9"/>
      <c r="N1364" s="9"/>
    </row>
    <row r="1365" customFormat="false" ht="15" hidden="false" customHeight="false" outlineLevel="0" collapsed="false">
      <c r="A1365" s="14"/>
      <c r="B1365" s="9"/>
      <c r="C1365" s="9"/>
      <c r="D1365" s="15"/>
      <c r="E1365" s="9"/>
      <c r="F1365" s="9"/>
      <c r="G1365" s="16" t="str">
        <f aca="false">IF($D1365="","",$D1365*IF($F1365="",1,$F1365))</f>
        <v/>
      </c>
      <c r="H1365" s="9"/>
      <c r="I1365" s="10" t="str">
        <f aca="false">IF($H1365="","",IFERROR(INDEX(Categories!$B$5:$B$19,MATCH($H1365,Categories!$A$5:$A$19,0)),"UNMAPPED"))</f>
        <v/>
      </c>
      <c r="J1365" s="9"/>
      <c r="K1365" s="9"/>
      <c r="L1365" s="9"/>
      <c r="M1365" s="9"/>
      <c r="N1365" s="9"/>
    </row>
    <row r="1366" customFormat="false" ht="15" hidden="false" customHeight="false" outlineLevel="0" collapsed="false">
      <c r="A1366" s="14"/>
      <c r="B1366" s="9"/>
      <c r="C1366" s="9"/>
      <c r="D1366" s="15"/>
      <c r="E1366" s="9"/>
      <c r="F1366" s="9"/>
      <c r="G1366" s="16" t="str">
        <f aca="false">IF($D1366="","",$D1366*IF($F1366="",1,$F1366))</f>
        <v/>
      </c>
      <c r="H1366" s="9"/>
      <c r="I1366" s="10" t="str">
        <f aca="false">IF($H1366="","",IFERROR(INDEX(Categories!$B$5:$B$19,MATCH($H1366,Categories!$A$5:$A$19,0)),"UNMAPPED"))</f>
        <v/>
      </c>
      <c r="J1366" s="9"/>
      <c r="K1366" s="9"/>
      <c r="L1366" s="9"/>
      <c r="M1366" s="9"/>
      <c r="N1366" s="9"/>
    </row>
    <row r="1367" customFormat="false" ht="15" hidden="false" customHeight="false" outlineLevel="0" collapsed="false">
      <c r="A1367" s="14"/>
      <c r="B1367" s="9"/>
      <c r="C1367" s="9"/>
      <c r="D1367" s="15"/>
      <c r="E1367" s="9"/>
      <c r="F1367" s="9"/>
      <c r="G1367" s="16" t="str">
        <f aca="false">IF($D1367="","",$D1367*IF($F1367="",1,$F1367))</f>
        <v/>
      </c>
      <c r="H1367" s="9"/>
      <c r="I1367" s="10" t="str">
        <f aca="false">IF($H1367="","",IFERROR(INDEX(Categories!$B$5:$B$19,MATCH($H1367,Categories!$A$5:$A$19,0)),"UNMAPPED"))</f>
        <v/>
      </c>
      <c r="J1367" s="9"/>
      <c r="K1367" s="9"/>
      <c r="L1367" s="9"/>
      <c r="M1367" s="9"/>
      <c r="N1367" s="9"/>
    </row>
    <row r="1368" customFormat="false" ht="15" hidden="false" customHeight="false" outlineLevel="0" collapsed="false">
      <c r="A1368" s="14"/>
      <c r="B1368" s="9"/>
      <c r="C1368" s="9"/>
      <c r="D1368" s="15"/>
      <c r="E1368" s="9"/>
      <c r="F1368" s="9"/>
      <c r="G1368" s="16" t="str">
        <f aca="false">IF($D1368="","",$D1368*IF($F1368="",1,$F1368))</f>
        <v/>
      </c>
      <c r="H1368" s="9"/>
      <c r="I1368" s="10" t="str">
        <f aca="false">IF($H1368="","",IFERROR(INDEX(Categories!$B$5:$B$19,MATCH($H1368,Categories!$A$5:$A$19,0)),"UNMAPPED"))</f>
        <v/>
      </c>
      <c r="J1368" s="9"/>
      <c r="K1368" s="9"/>
      <c r="L1368" s="9"/>
      <c r="M1368" s="9"/>
      <c r="N1368" s="9"/>
    </row>
    <row r="1369" customFormat="false" ht="15" hidden="false" customHeight="false" outlineLevel="0" collapsed="false">
      <c r="A1369" s="14"/>
      <c r="B1369" s="9"/>
      <c r="C1369" s="9"/>
      <c r="D1369" s="15"/>
      <c r="E1369" s="9"/>
      <c r="F1369" s="9"/>
      <c r="G1369" s="16" t="str">
        <f aca="false">IF($D1369="","",$D1369*IF($F1369="",1,$F1369))</f>
        <v/>
      </c>
      <c r="H1369" s="9"/>
      <c r="I1369" s="10" t="str">
        <f aca="false">IF($H1369="","",IFERROR(INDEX(Categories!$B$5:$B$19,MATCH($H1369,Categories!$A$5:$A$19,0)),"UNMAPPED"))</f>
        <v/>
      </c>
      <c r="J1369" s="9"/>
      <c r="K1369" s="9"/>
      <c r="L1369" s="9"/>
      <c r="M1369" s="9"/>
      <c r="N1369" s="9"/>
    </row>
    <row r="1370" customFormat="false" ht="15" hidden="false" customHeight="false" outlineLevel="0" collapsed="false">
      <c r="A1370" s="14"/>
      <c r="B1370" s="9"/>
      <c r="C1370" s="9"/>
      <c r="D1370" s="15"/>
      <c r="E1370" s="9"/>
      <c r="F1370" s="9"/>
      <c r="G1370" s="16" t="str">
        <f aca="false">IF($D1370="","",$D1370*IF($F1370="",1,$F1370))</f>
        <v/>
      </c>
      <c r="H1370" s="9"/>
      <c r="I1370" s="10" t="str">
        <f aca="false">IF($H1370="","",IFERROR(INDEX(Categories!$B$5:$B$19,MATCH($H1370,Categories!$A$5:$A$19,0)),"UNMAPPED"))</f>
        <v/>
      </c>
      <c r="J1370" s="9"/>
      <c r="K1370" s="9"/>
      <c r="L1370" s="9"/>
      <c r="M1370" s="9"/>
      <c r="N1370" s="9"/>
    </row>
    <row r="1371" customFormat="false" ht="15" hidden="false" customHeight="false" outlineLevel="0" collapsed="false">
      <c r="A1371" s="14"/>
      <c r="B1371" s="9"/>
      <c r="C1371" s="9"/>
      <c r="D1371" s="15"/>
      <c r="E1371" s="9"/>
      <c r="F1371" s="9"/>
      <c r="G1371" s="16" t="str">
        <f aca="false">IF($D1371="","",$D1371*IF($F1371="",1,$F1371))</f>
        <v/>
      </c>
      <c r="H1371" s="9"/>
      <c r="I1371" s="10" t="str">
        <f aca="false">IF($H1371="","",IFERROR(INDEX(Categories!$B$5:$B$19,MATCH($H1371,Categories!$A$5:$A$19,0)),"UNMAPPED"))</f>
        <v/>
      </c>
      <c r="J1371" s="9"/>
      <c r="K1371" s="9"/>
      <c r="L1371" s="9"/>
      <c r="M1371" s="9"/>
      <c r="N1371" s="9"/>
    </row>
    <row r="1372" customFormat="false" ht="15" hidden="false" customHeight="false" outlineLevel="0" collapsed="false">
      <c r="A1372" s="14"/>
      <c r="B1372" s="9"/>
      <c r="C1372" s="9"/>
      <c r="D1372" s="15"/>
      <c r="E1372" s="9"/>
      <c r="F1372" s="9"/>
      <c r="G1372" s="16" t="str">
        <f aca="false">IF($D1372="","",$D1372*IF($F1372="",1,$F1372))</f>
        <v/>
      </c>
      <c r="H1372" s="9"/>
      <c r="I1372" s="10" t="str">
        <f aca="false">IF($H1372="","",IFERROR(INDEX(Categories!$B$5:$B$19,MATCH($H1372,Categories!$A$5:$A$19,0)),"UNMAPPED"))</f>
        <v/>
      </c>
      <c r="J1372" s="9"/>
      <c r="K1372" s="9"/>
      <c r="L1372" s="9"/>
      <c r="M1372" s="9"/>
      <c r="N1372" s="9"/>
    </row>
    <row r="1373" customFormat="false" ht="15" hidden="false" customHeight="false" outlineLevel="0" collapsed="false">
      <c r="A1373" s="14"/>
      <c r="B1373" s="9"/>
      <c r="C1373" s="9"/>
      <c r="D1373" s="15"/>
      <c r="E1373" s="9"/>
      <c r="F1373" s="9"/>
      <c r="G1373" s="16" t="str">
        <f aca="false">IF($D1373="","",$D1373*IF($F1373="",1,$F1373))</f>
        <v/>
      </c>
      <c r="H1373" s="9"/>
      <c r="I1373" s="10" t="str">
        <f aca="false">IF($H1373="","",IFERROR(INDEX(Categories!$B$5:$B$19,MATCH($H1373,Categories!$A$5:$A$19,0)),"UNMAPPED"))</f>
        <v/>
      </c>
      <c r="J1373" s="9"/>
      <c r="K1373" s="9"/>
      <c r="L1373" s="9"/>
      <c r="M1373" s="9"/>
      <c r="N1373" s="9"/>
    </row>
    <row r="1374" customFormat="false" ht="15" hidden="false" customHeight="false" outlineLevel="0" collapsed="false">
      <c r="A1374" s="14"/>
      <c r="B1374" s="9"/>
      <c r="C1374" s="9"/>
      <c r="D1374" s="15"/>
      <c r="E1374" s="9"/>
      <c r="F1374" s="9"/>
      <c r="G1374" s="16" t="str">
        <f aca="false">IF($D1374="","",$D1374*IF($F1374="",1,$F1374))</f>
        <v/>
      </c>
      <c r="H1374" s="9"/>
      <c r="I1374" s="10" t="str">
        <f aca="false">IF($H1374="","",IFERROR(INDEX(Categories!$B$5:$B$19,MATCH($H1374,Categories!$A$5:$A$19,0)),"UNMAPPED"))</f>
        <v/>
      </c>
      <c r="J1374" s="9"/>
      <c r="K1374" s="9"/>
      <c r="L1374" s="9"/>
      <c r="M1374" s="9"/>
      <c r="N1374" s="9"/>
    </row>
    <row r="1375" customFormat="false" ht="15" hidden="false" customHeight="false" outlineLevel="0" collapsed="false">
      <c r="A1375" s="14"/>
      <c r="B1375" s="9"/>
      <c r="C1375" s="9"/>
      <c r="D1375" s="15"/>
      <c r="E1375" s="9"/>
      <c r="F1375" s="9"/>
      <c r="G1375" s="16" t="str">
        <f aca="false">IF($D1375="","",$D1375*IF($F1375="",1,$F1375))</f>
        <v/>
      </c>
      <c r="H1375" s="9"/>
      <c r="I1375" s="10" t="str">
        <f aca="false">IF($H1375="","",IFERROR(INDEX(Categories!$B$5:$B$19,MATCH($H1375,Categories!$A$5:$A$19,0)),"UNMAPPED"))</f>
        <v/>
      </c>
      <c r="J1375" s="9"/>
      <c r="K1375" s="9"/>
      <c r="L1375" s="9"/>
      <c r="M1375" s="9"/>
      <c r="N1375" s="9"/>
    </row>
    <row r="1376" customFormat="false" ht="15" hidden="false" customHeight="false" outlineLevel="0" collapsed="false">
      <c r="A1376" s="14"/>
      <c r="B1376" s="9"/>
      <c r="C1376" s="9"/>
      <c r="D1376" s="15"/>
      <c r="E1376" s="9"/>
      <c r="F1376" s="9"/>
      <c r="G1376" s="16" t="str">
        <f aca="false">IF($D1376="","",$D1376*IF($F1376="",1,$F1376))</f>
        <v/>
      </c>
      <c r="H1376" s="9"/>
      <c r="I1376" s="10" t="str">
        <f aca="false">IF($H1376="","",IFERROR(INDEX(Categories!$B$5:$B$19,MATCH($H1376,Categories!$A$5:$A$19,0)),"UNMAPPED"))</f>
        <v/>
      </c>
      <c r="J1376" s="9"/>
      <c r="K1376" s="9"/>
      <c r="L1376" s="9"/>
      <c r="M1376" s="9"/>
      <c r="N1376" s="9"/>
    </row>
    <row r="1377" customFormat="false" ht="15" hidden="false" customHeight="false" outlineLevel="0" collapsed="false">
      <c r="A1377" s="14"/>
      <c r="B1377" s="9"/>
      <c r="C1377" s="9"/>
      <c r="D1377" s="15"/>
      <c r="E1377" s="9"/>
      <c r="F1377" s="9"/>
      <c r="G1377" s="16" t="str">
        <f aca="false">IF($D1377="","",$D1377*IF($F1377="",1,$F1377))</f>
        <v/>
      </c>
      <c r="H1377" s="9"/>
      <c r="I1377" s="10" t="str">
        <f aca="false">IF($H1377="","",IFERROR(INDEX(Categories!$B$5:$B$19,MATCH($H1377,Categories!$A$5:$A$19,0)),"UNMAPPED"))</f>
        <v/>
      </c>
      <c r="J1377" s="9"/>
      <c r="K1377" s="9"/>
      <c r="L1377" s="9"/>
      <c r="M1377" s="9"/>
      <c r="N1377" s="9"/>
    </row>
    <row r="1378" customFormat="false" ht="15" hidden="false" customHeight="false" outlineLevel="0" collapsed="false">
      <c r="A1378" s="14"/>
      <c r="B1378" s="9"/>
      <c r="C1378" s="9"/>
      <c r="D1378" s="15"/>
      <c r="E1378" s="9"/>
      <c r="F1378" s="9"/>
      <c r="G1378" s="16" t="str">
        <f aca="false">IF($D1378="","",$D1378*IF($F1378="",1,$F1378))</f>
        <v/>
      </c>
      <c r="H1378" s="9"/>
      <c r="I1378" s="10" t="str">
        <f aca="false">IF($H1378="","",IFERROR(INDEX(Categories!$B$5:$B$19,MATCH($H1378,Categories!$A$5:$A$19,0)),"UNMAPPED"))</f>
        <v/>
      </c>
      <c r="J1378" s="9"/>
      <c r="K1378" s="9"/>
      <c r="L1378" s="9"/>
      <c r="M1378" s="9"/>
      <c r="N1378" s="9"/>
    </row>
    <row r="1379" customFormat="false" ht="15" hidden="false" customHeight="false" outlineLevel="0" collapsed="false">
      <c r="A1379" s="14"/>
      <c r="B1379" s="9"/>
      <c r="C1379" s="9"/>
      <c r="D1379" s="15"/>
      <c r="E1379" s="9"/>
      <c r="F1379" s="9"/>
      <c r="G1379" s="16" t="str">
        <f aca="false">IF($D1379="","",$D1379*IF($F1379="",1,$F1379))</f>
        <v/>
      </c>
      <c r="H1379" s="9"/>
      <c r="I1379" s="10" t="str">
        <f aca="false">IF($H1379="","",IFERROR(INDEX(Categories!$B$5:$B$19,MATCH($H1379,Categories!$A$5:$A$19,0)),"UNMAPPED"))</f>
        <v/>
      </c>
      <c r="J1379" s="9"/>
      <c r="K1379" s="9"/>
      <c r="L1379" s="9"/>
      <c r="M1379" s="9"/>
      <c r="N1379" s="9"/>
    </row>
    <row r="1380" customFormat="false" ht="15" hidden="false" customHeight="false" outlineLevel="0" collapsed="false">
      <c r="A1380" s="14"/>
      <c r="B1380" s="9"/>
      <c r="C1380" s="9"/>
      <c r="D1380" s="15"/>
      <c r="E1380" s="9"/>
      <c r="F1380" s="9"/>
      <c r="G1380" s="16" t="str">
        <f aca="false">IF($D1380="","",$D1380*IF($F1380="",1,$F1380))</f>
        <v/>
      </c>
      <c r="H1380" s="9"/>
      <c r="I1380" s="10" t="str">
        <f aca="false">IF($H1380="","",IFERROR(INDEX(Categories!$B$5:$B$19,MATCH($H1380,Categories!$A$5:$A$19,0)),"UNMAPPED"))</f>
        <v/>
      </c>
      <c r="J1380" s="9"/>
      <c r="K1380" s="9"/>
      <c r="L1380" s="9"/>
      <c r="M1380" s="9"/>
      <c r="N1380" s="9"/>
    </row>
    <row r="1381" customFormat="false" ht="15" hidden="false" customHeight="false" outlineLevel="0" collapsed="false">
      <c r="A1381" s="14"/>
      <c r="B1381" s="9"/>
      <c r="C1381" s="9"/>
      <c r="D1381" s="15"/>
      <c r="E1381" s="9"/>
      <c r="F1381" s="9"/>
      <c r="G1381" s="16" t="str">
        <f aca="false">IF($D1381="","",$D1381*IF($F1381="",1,$F1381))</f>
        <v/>
      </c>
      <c r="H1381" s="9"/>
      <c r="I1381" s="10" t="str">
        <f aca="false">IF($H1381="","",IFERROR(INDEX(Categories!$B$5:$B$19,MATCH($H1381,Categories!$A$5:$A$19,0)),"UNMAPPED"))</f>
        <v/>
      </c>
      <c r="J1381" s="9"/>
      <c r="K1381" s="9"/>
      <c r="L1381" s="9"/>
      <c r="M1381" s="9"/>
      <c r="N1381" s="9"/>
    </row>
    <row r="1382" customFormat="false" ht="15" hidden="false" customHeight="false" outlineLevel="0" collapsed="false">
      <c r="A1382" s="14"/>
      <c r="B1382" s="9"/>
      <c r="C1382" s="9"/>
      <c r="D1382" s="15"/>
      <c r="E1382" s="9"/>
      <c r="F1382" s="9"/>
      <c r="G1382" s="16" t="str">
        <f aca="false">IF($D1382="","",$D1382*IF($F1382="",1,$F1382))</f>
        <v/>
      </c>
      <c r="H1382" s="9"/>
      <c r="I1382" s="10" t="str">
        <f aca="false">IF($H1382="","",IFERROR(INDEX(Categories!$B$5:$B$19,MATCH($H1382,Categories!$A$5:$A$19,0)),"UNMAPPED"))</f>
        <v/>
      </c>
      <c r="J1382" s="9"/>
      <c r="K1382" s="9"/>
      <c r="L1382" s="9"/>
      <c r="M1382" s="9"/>
      <c r="N1382" s="9"/>
    </row>
    <row r="1383" customFormat="false" ht="15" hidden="false" customHeight="false" outlineLevel="0" collapsed="false">
      <c r="A1383" s="14"/>
      <c r="B1383" s="9"/>
      <c r="C1383" s="9"/>
      <c r="D1383" s="15"/>
      <c r="E1383" s="9"/>
      <c r="F1383" s="9"/>
      <c r="G1383" s="16" t="str">
        <f aca="false">IF($D1383="","",$D1383*IF($F1383="",1,$F1383))</f>
        <v/>
      </c>
      <c r="H1383" s="9"/>
      <c r="I1383" s="10" t="str">
        <f aca="false">IF($H1383="","",IFERROR(INDEX(Categories!$B$5:$B$19,MATCH($H1383,Categories!$A$5:$A$19,0)),"UNMAPPED"))</f>
        <v/>
      </c>
      <c r="J1383" s="9"/>
      <c r="K1383" s="9"/>
      <c r="L1383" s="9"/>
      <c r="M1383" s="9"/>
      <c r="N1383" s="9"/>
    </row>
    <row r="1384" customFormat="false" ht="15" hidden="false" customHeight="false" outlineLevel="0" collapsed="false">
      <c r="A1384" s="14"/>
      <c r="B1384" s="9"/>
      <c r="C1384" s="9"/>
      <c r="D1384" s="15"/>
      <c r="E1384" s="9"/>
      <c r="F1384" s="9"/>
      <c r="G1384" s="16" t="str">
        <f aca="false">IF($D1384="","",$D1384*IF($F1384="",1,$F1384))</f>
        <v/>
      </c>
      <c r="H1384" s="9"/>
      <c r="I1384" s="10" t="str">
        <f aca="false">IF($H1384="","",IFERROR(INDEX(Categories!$B$5:$B$19,MATCH($H1384,Categories!$A$5:$A$19,0)),"UNMAPPED"))</f>
        <v/>
      </c>
      <c r="J1384" s="9"/>
      <c r="K1384" s="9"/>
      <c r="L1384" s="9"/>
      <c r="M1384" s="9"/>
      <c r="N1384" s="9"/>
    </row>
    <row r="1385" customFormat="false" ht="15" hidden="false" customHeight="false" outlineLevel="0" collapsed="false">
      <c r="A1385" s="14"/>
      <c r="B1385" s="9"/>
      <c r="C1385" s="9"/>
      <c r="D1385" s="15"/>
      <c r="E1385" s="9"/>
      <c r="F1385" s="9"/>
      <c r="G1385" s="16" t="str">
        <f aca="false">IF($D1385="","",$D1385*IF($F1385="",1,$F1385))</f>
        <v/>
      </c>
      <c r="H1385" s="9"/>
      <c r="I1385" s="10" t="str">
        <f aca="false">IF($H1385="","",IFERROR(INDEX(Categories!$B$5:$B$19,MATCH($H1385,Categories!$A$5:$A$19,0)),"UNMAPPED"))</f>
        <v/>
      </c>
      <c r="J1385" s="9"/>
      <c r="K1385" s="9"/>
      <c r="L1385" s="9"/>
      <c r="M1385" s="9"/>
      <c r="N1385" s="9"/>
    </row>
    <row r="1386" customFormat="false" ht="15" hidden="false" customHeight="false" outlineLevel="0" collapsed="false">
      <c r="A1386" s="14"/>
      <c r="B1386" s="9"/>
      <c r="C1386" s="9"/>
      <c r="D1386" s="15"/>
      <c r="E1386" s="9"/>
      <c r="F1386" s="9"/>
      <c r="G1386" s="16" t="str">
        <f aca="false">IF($D1386="","",$D1386*IF($F1386="",1,$F1386))</f>
        <v/>
      </c>
      <c r="H1386" s="9"/>
      <c r="I1386" s="10" t="str">
        <f aca="false">IF($H1386="","",IFERROR(INDEX(Categories!$B$5:$B$19,MATCH($H1386,Categories!$A$5:$A$19,0)),"UNMAPPED"))</f>
        <v/>
      </c>
      <c r="J1386" s="9"/>
      <c r="K1386" s="9"/>
      <c r="L1386" s="9"/>
      <c r="M1386" s="9"/>
      <c r="N1386" s="9"/>
    </row>
    <row r="1387" customFormat="false" ht="15" hidden="false" customHeight="false" outlineLevel="0" collapsed="false">
      <c r="A1387" s="14"/>
      <c r="B1387" s="9"/>
      <c r="C1387" s="9"/>
      <c r="D1387" s="15"/>
      <c r="E1387" s="9"/>
      <c r="F1387" s="9"/>
      <c r="G1387" s="16" t="str">
        <f aca="false">IF($D1387="","",$D1387*IF($F1387="",1,$F1387))</f>
        <v/>
      </c>
      <c r="H1387" s="9"/>
      <c r="I1387" s="10" t="str">
        <f aca="false">IF($H1387="","",IFERROR(INDEX(Categories!$B$5:$B$19,MATCH($H1387,Categories!$A$5:$A$19,0)),"UNMAPPED"))</f>
        <v/>
      </c>
      <c r="J1387" s="9"/>
      <c r="K1387" s="9"/>
      <c r="L1387" s="9"/>
      <c r="M1387" s="9"/>
      <c r="N1387" s="9"/>
    </row>
    <row r="1388" customFormat="false" ht="15" hidden="false" customHeight="false" outlineLevel="0" collapsed="false">
      <c r="A1388" s="14"/>
      <c r="B1388" s="9"/>
      <c r="C1388" s="9"/>
      <c r="D1388" s="15"/>
      <c r="E1388" s="9"/>
      <c r="F1388" s="9"/>
      <c r="G1388" s="16" t="str">
        <f aca="false">IF($D1388="","",$D1388*IF($F1388="",1,$F1388))</f>
        <v/>
      </c>
      <c r="H1388" s="9"/>
      <c r="I1388" s="10" t="str">
        <f aca="false">IF($H1388="","",IFERROR(INDEX(Categories!$B$5:$B$19,MATCH($H1388,Categories!$A$5:$A$19,0)),"UNMAPPED"))</f>
        <v/>
      </c>
      <c r="J1388" s="9"/>
      <c r="K1388" s="9"/>
      <c r="L1388" s="9"/>
      <c r="M1388" s="9"/>
      <c r="N1388" s="9"/>
    </row>
    <row r="1389" customFormat="false" ht="15" hidden="false" customHeight="false" outlineLevel="0" collapsed="false">
      <c r="A1389" s="14"/>
      <c r="B1389" s="9"/>
      <c r="C1389" s="9"/>
      <c r="D1389" s="15"/>
      <c r="E1389" s="9"/>
      <c r="F1389" s="9"/>
      <c r="G1389" s="16" t="str">
        <f aca="false">IF($D1389="","",$D1389*IF($F1389="",1,$F1389))</f>
        <v/>
      </c>
      <c r="H1389" s="9"/>
      <c r="I1389" s="10" t="str">
        <f aca="false">IF($H1389="","",IFERROR(INDEX(Categories!$B$5:$B$19,MATCH($H1389,Categories!$A$5:$A$19,0)),"UNMAPPED"))</f>
        <v/>
      </c>
      <c r="J1389" s="9"/>
      <c r="K1389" s="9"/>
      <c r="L1389" s="9"/>
      <c r="M1389" s="9"/>
      <c r="N1389" s="9"/>
    </row>
    <row r="1390" customFormat="false" ht="15" hidden="false" customHeight="false" outlineLevel="0" collapsed="false">
      <c r="A1390" s="14"/>
      <c r="B1390" s="9"/>
      <c r="C1390" s="9"/>
      <c r="D1390" s="15"/>
      <c r="E1390" s="9"/>
      <c r="F1390" s="9"/>
      <c r="G1390" s="16" t="str">
        <f aca="false">IF($D1390="","",$D1390*IF($F1390="",1,$F1390))</f>
        <v/>
      </c>
      <c r="H1390" s="9"/>
      <c r="I1390" s="10" t="str">
        <f aca="false">IF($H1390="","",IFERROR(INDEX(Categories!$B$5:$B$19,MATCH($H1390,Categories!$A$5:$A$19,0)),"UNMAPPED"))</f>
        <v/>
      </c>
      <c r="J1390" s="9"/>
      <c r="K1390" s="9"/>
      <c r="L1390" s="9"/>
      <c r="M1390" s="9"/>
      <c r="N1390" s="9"/>
    </row>
    <row r="1391" customFormat="false" ht="15" hidden="false" customHeight="false" outlineLevel="0" collapsed="false">
      <c r="A1391" s="14"/>
      <c r="B1391" s="9"/>
      <c r="C1391" s="9"/>
      <c r="D1391" s="15"/>
      <c r="E1391" s="9"/>
      <c r="F1391" s="9"/>
      <c r="G1391" s="16" t="str">
        <f aca="false">IF($D1391="","",$D1391*IF($F1391="",1,$F1391))</f>
        <v/>
      </c>
      <c r="H1391" s="9"/>
      <c r="I1391" s="10" t="str">
        <f aca="false">IF($H1391="","",IFERROR(INDEX(Categories!$B$5:$B$19,MATCH($H1391,Categories!$A$5:$A$19,0)),"UNMAPPED"))</f>
        <v/>
      </c>
      <c r="J1391" s="9"/>
      <c r="K1391" s="9"/>
      <c r="L1391" s="9"/>
      <c r="M1391" s="9"/>
      <c r="N1391" s="9"/>
    </row>
    <row r="1392" customFormat="false" ht="15" hidden="false" customHeight="false" outlineLevel="0" collapsed="false">
      <c r="A1392" s="14"/>
      <c r="B1392" s="9"/>
      <c r="C1392" s="9"/>
      <c r="D1392" s="15"/>
      <c r="E1392" s="9"/>
      <c r="F1392" s="9"/>
      <c r="G1392" s="16" t="str">
        <f aca="false">IF($D1392="","",$D1392*IF($F1392="",1,$F1392))</f>
        <v/>
      </c>
      <c r="H1392" s="9"/>
      <c r="I1392" s="10" t="str">
        <f aca="false">IF($H1392="","",IFERROR(INDEX(Categories!$B$5:$B$19,MATCH($H1392,Categories!$A$5:$A$19,0)),"UNMAPPED"))</f>
        <v/>
      </c>
      <c r="J1392" s="9"/>
      <c r="K1392" s="9"/>
      <c r="L1392" s="9"/>
      <c r="M1392" s="9"/>
      <c r="N1392" s="9"/>
    </row>
    <row r="1393" customFormat="false" ht="15" hidden="false" customHeight="false" outlineLevel="0" collapsed="false">
      <c r="A1393" s="14"/>
      <c r="B1393" s="9"/>
      <c r="C1393" s="9"/>
      <c r="D1393" s="15"/>
      <c r="E1393" s="9"/>
      <c r="F1393" s="9"/>
      <c r="G1393" s="16" t="str">
        <f aca="false">IF($D1393="","",$D1393*IF($F1393="",1,$F1393))</f>
        <v/>
      </c>
      <c r="H1393" s="9"/>
      <c r="I1393" s="10" t="str">
        <f aca="false">IF($H1393="","",IFERROR(INDEX(Categories!$B$5:$B$19,MATCH($H1393,Categories!$A$5:$A$19,0)),"UNMAPPED"))</f>
        <v/>
      </c>
      <c r="J1393" s="9"/>
      <c r="K1393" s="9"/>
      <c r="L1393" s="9"/>
      <c r="M1393" s="9"/>
      <c r="N1393" s="9"/>
    </row>
    <row r="1394" customFormat="false" ht="15" hidden="false" customHeight="false" outlineLevel="0" collapsed="false">
      <c r="A1394" s="14"/>
      <c r="B1394" s="9"/>
      <c r="C1394" s="9"/>
      <c r="D1394" s="15"/>
      <c r="E1394" s="9"/>
      <c r="F1394" s="9"/>
      <c r="G1394" s="16" t="str">
        <f aca="false">IF($D1394="","",$D1394*IF($F1394="",1,$F1394))</f>
        <v/>
      </c>
      <c r="H1394" s="9"/>
      <c r="I1394" s="10" t="str">
        <f aca="false">IF($H1394="","",IFERROR(INDEX(Categories!$B$5:$B$19,MATCH($H1394,Categories!$A$5:$A$19,0)),"UNMAPPED"))</f>
        <v/>
      </c>
      <c r="J1394" s="9"/>
      <c r="K1394" s="9"/>
      <c r="L1394" s="9"/>
      <c r="M1394" s="9"/>
      <c r="N1394" s="9"/>
    </row>
    <row r="1395" customFormat="false" ht="15" hidden="false" customHeight="false" outlineLevel="0" collapsed="false">
      <c r="A1395" s="14"/>
      <c r="B1395" s="9"/>
      <c r="C1395" s="9"/>
      <c r="D1395" s="15"/>
      <c r="E1395" s="9"/>
      <c r="F1395" s="9"/>
      <c r="G1395" s="16" t="str">
        <f aca="false">IF($D1395="","",$D1395*IF($F1395="",1,$F1395))</f>
        <v/>
      </c>
      <c r="H1395" s="9"/>
      <c r="I1395" s="10" t="str">
        <f aca="false">IF($H1395="","",IFERROR(INDEX(Categories!$B$5:$B$19,MATCH($H1395,Categories!$A$5:$A$19,0)),"UNMAPPED"))</f>
        <v/>
      </c>
      <c r="J1395" s="9"/>
      <c r="K1395" s="9"/>
      <c r="L1395" s="9"/>
      <c r="M1395" s="9"/>
      <c r="N1395" s="9"/>
    </row>
    <row r="1396" customFormat="false" ht="15" hidden="false" customHeight="false" outlineLevel="0" collapsed="false">
      <c r="A1396" s="14"/>
      <c r="B1396" s="9"/>
      <c r="C1396" s="9"/>
      <c r="D1396" s="15"/>
      <c r="E1396" s="9"/>
      <c r="F1396" s="9"/>
      <c r="G1396" s="16" t="str">
        <f aca="false">IF($D1396="","",$D1396*IF($F1396="",1,$F1396))</f>
        <v/>
      </c>
      <c r="H1396" s="9"/>
      <c r="I1396" s="10" t="str">
        <f aca="false">IF($H1396="","",IFERROR(INDEX(Categories!$B$5:$B$19,MATCH($H1396,Categories!$A$5:$A$19,0)),"UNMAPPED"))</f>
        <v/>
      </c>
      <c r="J1396" s="9"/>
      <c r="K1396" s="9"/>
      <c r="L1396" s="9"/>
      <c r="M1396" s="9"/>
      <c r="N1396" s="9"/>
    </row>
    <row r="1397" customFormat="false" ht="15" hidden="false" customHeight="false" outlineLevel="0" collapsed="false">
      <c r="A1397" s="14"/>
      <c r="B1397" s="9"/>
      <c r="C1397" s="9"/>
      <c r="D1397" s="15"/>
      <c r="E1397" s="9"/>
      <c r="F1397" s="9"/>
      <c r="G1397" s="16" t="str">
        <f aca="false">IF($D1397="","",$D1397*IF($F1397="",1,$F1397))</f>
        <v/>
      </c>
      <c r="H1397" s="9"/>
      <c r="I1397" s="10" t="str">
        <f aca="false">IF($H1397="","",IFERROR(INDEX(Categories!$B$5:$B$19,MATCH($H1397,Categories!$A$5:$A$19,0)),"UNMAPPED"))</f>
        <v/>
      </c>
      <c r="J1397" s="9"/>
      <c r="K1397" s="9"/>
      <c r="L1397" s="9"/>
      <c r="M1397" s="9"/>
      <c r="N1397" s="9"/>
    </row>
    <row r="1398" customFormat="false" ht="15" hidden="false" customHeight="false" outlineLevel="0" collapsed="false">
      <c r="A1398" s="14"/>
      <c r="B1398" s="9"/>
      <c r="C1398" s="9"/>
      <c r="D1398" s="15"/>
      <c r="E1398" s="9"/>
      <c r="F1398" s="9"/>
      <c r="G1398" s="16" t="str">
        <f aca="false">IF($D1398="","",$D1398*IF($F1398="",1,$F1398))</f>
        <v/>
      </c>
      <c r="H1398" s="9"/>
      <c r="I1398" s="10" t="str">
        <f aca="false">IF($H1398="","",IFERROR(INDEX(Categories!$B$5:$B$19,MATCH($H1398,Categories!$A$5:$A$19,0)),"UNMAPPED"))</f>
        <v/>
      </c>
      <c r="J1398" s="9"/>
      <c r="K1398" s="9"/>
      <c r="L1398" s="9"/>
      <c r="M1398" s="9"/>
      <c r="N1398" s="9"/>
    </row>
    <row r="1399" customFormat="false" ht="15" hidden="false" customHeight="false" outlineLevel="0" collapsed="false">
      <c r="A1399" s="14"/>
      <c r="B1399" s="9"/>
      <c r="C1399" s="9"/>
      <c r="D1399" s="15"/>
      <c r="E1399" s="9"/>
      <c r="F1399" s="9"/>
      <c r="G1399" s="16" t="str">
        <f aca="false">IF($D1399="","",$D1399*IF($F1399="",1,$F1399))</f>
        <v/>
      </c>
      <c r="H1399" s="9"/>
      <c r="I1399" s="10" t="str">
        <f aca="false">IF($H1399="","",IFERROR(INDEX(Categories!$B$5:$B$19,MATCH($H1399,Categories!$A$5:$A$19,0)),"UNMAPPED"))</f>
        <v/>
      </c>
      <c r="J1399" s="9"/>
      <c r="K1399" s="9"/>
      <c r="L1399" s="9"/>
      <c r="M1399" s="9"/>
      <c r="N1399" s="9"/>
    </row>
    <row r="1400" customFormat="false" ht="15" hidden="false" customHeight="false" outlineLevel="0" collapsed="false">
      <c r="A1400" s="14"/>
      <c r="B1400" s="9"/>
      <c r="C1400" s="9"/>
      <c r="D1400" s="15"/>
      <c r="E1400" s="9"/>
      <c r="F1400" s="9"/>
      <c r="G1400" s="16" t="str">
        <f aca="false">IF($D1400="","",$D1400*IF($F1400="",1,$F1400))</f>
        <v/>
      </c>
      <c r="H1400" s="9"/>
      <c r="I1400" s="10" t="str">
        <f aca="false">IF($H1400="","",IFERROR(INDEX(Categories!$B$5:$B$19,MATCH($H1400,Categories!$A$5:$A$19,0)),"UNMAPPED"))</f>
        <v/>
      </c>
      <c r="J1400" s="9"/>
      <c r="K1400" s="9"/>
      <c r="L1400" s="9"/>
      <c r="M1400" s="9"/>
      <c r="N1400" s="9"/>
    </row>
    <row r="1401" customFormat="false" ht="15" hidden="false" customHeight="false" outlineLevel="0" collapsed="false">
      <c r="A1401" s="14"/>
      <c r="B1401" s="9"/>
      <c r="C1401" s="9"/>
      <c r="D1401" s="15"/>
      <c r="E1401" s="9"/>
      <c r="F1401" s="9"/>
      <c r="G1401" s="16" t="str">
        <f aca="false">IF($D1401="","",$D1401*IF($F1401="",1,$F1401))</f>
        <v/>
      </c>
      <c r="H1401" s="9"/>
      <c r="I1401" s="10" t="str">
        <f aca="false">IF($H1401="","",IFERROR(INDEX(Categories!$B$5:$B$19,MATCH($H1401,Categories!$A$5:$A$19,0)),"UNMAPPED"))</f>
        <v/>
      </c>
      <c r="J1401" s="9"/>
      <c r="K1401" s="9"/>
      <c r="L1401" s="9"/>
      <c r="M1401" s="9"/>
      <c r="N1401" s="9"/>
    </row>
    <row r="1402" customFormat="false" ht="15" hidden="false" customHeight="false" outlineLevel="0" collapsed="false">
      <c r="A1402" s="14"/>
      <c r="B1402" s="9"/>
      <c r="C1402" s="9"/>
      <c r="D1402" s="15"/>
      <c r="E1402" s="9"/>
      <c r="F1402" s="9"/>
      <c r="G1402" s="16" t="str">
        <f aca="false">IF($D1402="","",$D1402*IF($F1402="",1,$F1402))</f>
        <v/>
      </c>
      <c r="H1402" s="9"/>
      <c r="I1402" s="10" t="str">
        <f aca="false">IF($H1402="","",IFERROR(INDEX(Categories!$B$5:$B$19,MATCH($H1402,Categories!$A$5:$A$19,0)),"UNMAPPED"))</f>
        <v/>
      </c>
      <c r="J1402" s="9"/>
      <c r="K1402" s="9"/>
      <c r="L1402" s="9"/>
      <c r="M1402" s="9"/>
      <c r="N1402" s="9"/>
    </row>
    <row r="1403" customFormat="false" ht="15" hidden="false" customHeight="false" outlineLevel="0" collapsed="false">
      <c r="A1403" s="14"/>
      <c r="B1403" s="9"/>
      <c r="C1403" s="9"/>
      <c r="D1403" s="15"/>
      <c r="E1403" s="9"/>
      <c r="F1403" s="9"/>
      <c r="G1403" s="16" t="str">
        <f aca="false">IF($D1403="","",$D1403*IF($F1403="",1,$F1403))</f>
        <v/>
      </c>
      <c r="H1403" s="9"/>
      <c r="I1403" s="10" t="str">
        <f aca="false">IF($H1403="","",IFERROR(INDEX(Categories!$B$5:$B$19,MATCH($H1403,Categories!$A$5:$A$19,0)),"UNMAPPED"))</f>
        <v/>
      </c>
      <c r="J1403" s="9"/>
      <c r="K1403" s="9"/>
      <c r="L1403" s="9"/>
      <c r="M1403" s="9"/>
      <c r="N1403" s="9"/>
    </row>
    <row r="1404" customFormat="false" ht="15" hidden="false" customHeight="false" outlineLevel="0" collapsed="false">
      <c r="A1404" s="14"/>
      <c r="B1404" s="9"/>
      <c r="C1404" s="9"/>
      <c r="D1404" s="15"/>
      <c r="E1404" s="9"/>
      <c r="F1404" s="9"/>
      <c r="G1404" s="16" t="str">
        <f aca="false">IF($D1404="","",$D1404*IF($F1404="",1,$F1404))</f>
        <v/>
      </c>
      <c r="H1404" s="9"/>
      <c r="I1404" s="10" t="str">
        <f aca="false">IF($H1404="","",IFERROR(INDEX(Categories!$B$5:$B$19,MATCH($H1404,Categories!$A$5:$A$19,0)),"UNMAPPED"))</f>
        <v/>
      </c>
      <c r="J1404" s="9"/>
      <c r="K1404" s="9"/>
      <c r="L1404" s="9"/>
      <c r="M1404" s="9"/>
      <c r="N1404" s="9"/>
    </row>
    <row r="1405" customFormat="false" ht="15" hidden="false" customHeight="false" outlineLevel="0" collapsed="false">
      <c r="A1405" s="14"/>
      <c r="B1405" s="9"/>
      <c r="C1405" s="9"/>
      <c r="D1405" s="15"/>
      <c r="E1405" s="9"/>
      <c r="F1405" s="9"/>
      <c r="G1405" s="16" t="str">
        <f aca="false">IF($D1405="","",$D1405*IF($F1405="",1,$F1405))</f>
        <v/>
      </c>
      <c r="H1405" s="9"/>
      <c r="I1405" s="10" t="str">
        <f aca="false">IF($H1405="","",IFERROR(INDEX(Categories!$B$5:$B$19,MATCH($H1405,Categories!$A$5:$A$19,0)),"UNMAPPED"))</f>
        <v/>
      </c>
      <c r="J1405" s="9"/>
      <c r="K1405" s="9"/>
      <c r="L1405" s="9"/>
      <c r="M1405" s="9"/>
      <c r="N1405" s="9"/>
    </row>
    <row r="1406" customFormat="false" ht="15" hidden="false" customHeight="false" outlineLevel="0" collapsed="false">
      <c r="A1406" s="14"/>
      <c r="B1406" s="9"/>
      <c r="C1406" s="9"/>
      <c r="D1406" s="15"/>
      <c r="E1406" s="9"/>
      <c r="F1406" s="9"/>
      <c r="G1406" s="16" t="str">
        <f aca="false">IF($D1406="","",$D1406*IF($F1406="",1,$F1406))</f>
        <v/>
      </c>
      <c r="H1406" s="9"/>
      <c r="I1406" s="10" t="str">
        <f aca="false">IF($H1406="","",IFERROR(INDEX(Categories!$B$5:$B$19,MATCH($H1406,Categories!$A$5:$A$19,0)),"UNMAPPED"))</f>
        <v/>
      </c>
      <c r="J1406" s="9"/>
      <c r="K1406" s="9"/>
      <c r="L1406" s="9"/>
      <c r="M1406" s="9"/>
      <c r="N1406" s="9"/>
    </row>
    <row r="1407" customFormat="false" ht="15" hidden="false" customHeight="false" outlineLevel="0" collapsed="false">
      <c r="A1407" s="14"/>
      <c r="B1407" s="9"/>
      <c r="C1407" s="9"/>
      <c r="D1407" s="15"/>
      <c r="E1407" s="9"/>
      <c r="F1407" s="9"/>
      <c r="G1407" s="16" t="str">
        <f aca="false">IF($D1407="","",$D1407*IF($F1407="",1,$F1407))</f>
        <v/>
      </c>
      <c r="H1407" s="9"/>
      <c r="I1407" s="10" t="str">
        <f aca="false">IF($H1407="","",IFERROR(INDEX(Categories!$B$5:$B$19,MATCH($H1407,Categories!$A$5:$A$19,0)),"UNMAPPED"))</f>
        <v/>
      </c>
      <c r="J1407" s="9"/>
      <c r="K1407" s="9"/>
      <c r="L1407" s="9"/>
      <c r="M1407" s="9"/>
      <c r="N1407" s="9"/>
    </row>
    <row r="1408" customFormat="false" ht="15" hidden="false" customHeight="false" outlineLevel="0" collapsed="false">
      <c r="A1408" s="14"/>
      <c r="B1408" s="9"/>
      <c r="C1408" s="9"/>
      <c r="D1408" s="15"/>
      <c r="E1408" s="9"/>
      <c r="F1408" s="9"/>
      <c r="G1408" s="16" t="str">
        <f aca="false">IF($D1408="","",$D1408*IF($F1408="",1,$F1408))</f>
        <v/>
      </c>
      <c r="H1408" s="9"/>
      <c r="I1408" s="10" t="str">
        <f aca="false">IF($H1408="","",IFERROR(INDEX(Categories!$B$5:$B$19,MATCH($H1408,Categories!$A$5:$A$19,0)),"UNMAPPED"))</f>
        <v/>
      </c>
      <c r="J1408" s="9"/>
      <c r="K1408" s="9"/>
      <c r="L1408" s="9"/>
      <c r="M1408" s="9"/>
      <c r="N1408" s="9"/>
    </row>
    <row r="1409" customFormat="false" ht="15" hidden="false" customHeight="false" outlineLevel="0" collapsed="false">
      <c r="A1409" s="14"/>
      <c r="B1409" s="9"/>
      <c r="C1409" s="9"/>
      <c r="D1409" s="15"/>
      <c r="E1409" s="9"/>
      <c r="F1409" s="9"/>
      <c r="G1409" s="16" t="str">
        <f aca="false">IF($D1409="","",$D1409*IF($F1409="",1,$F1409))</f>
        <v/>
      </c>
      <c r="H1409" s="9"/>
      <c r="I1409" s="10" t="str">
        <f aca="false">IF($H1409="","",IFERROR(INDEX(Categories!$B$5:$B$19,MATCH($H1409,Categories!$A$5:$A$19,0)),"UNMAPPED"))</f>
        <v/>
      </c>
      <c r="J1409" s="9"/>
      <c r="K1409" s="9"/>
      <c r="L1409" s="9"/>
      <c r="M1409" s="9"/>
      <c r="N1409" s="9"/>
    </row>
    <row r="1410" customFormat="false" ht="15" hidden="false" customHeight="false" outlineLevel="0" collapsed="false">
      <c r="A1410" s="14"/>
      <c r="B1410" s="9"/>
      <c r="C1410" s="9"/>
      <c r="D1410" s="15"/>
      <c r="E1410" s="9"/>
      <c r="F1410" s="9"/>
      <c r="G1410" s="16" t="str">
        <f aca="false">IF($D1410="","",$D1410*IF($F1410="",1,$F1410))</f>
        <v/>
      </c>
      <c r="H1410" s="9"/>
      <c r="I1410" s="10" t="str">
        <f aca="false">IF($H1410="","",IFERROR(INDEX(Categories!$B$5:$B$19,MATCH($H1410,Categories!$A$5:$A$19,0)),"UNMAPPED"))</f>
        <v/>
      </c>
      <c r="J1410" s="9"/>
      <c r="K1410" s="9"/>
      <c r="L1410" s="9"/>
      <c r="M1410" s="9"/>
      <c r="N1410" s="9"/>
    </row>
    <row r="1411" customFormat="false" ht="15" hidden="false" customHeight="false" outlineLevel="0" collapsed="false">
      <c r="A1411" s="14"/>
      <c r="B1411" s="9"/>
      <c r="C1411" s="9"/>
      <c r="D1411" s="15"/>
      <c r="E1411" s="9"/>
      <c r="F1411" s="9"/>
      <c r="G1411" s="16" t="str">
        <f aca="false">IF($D1411="","",$D1411*IF($F1411="",1,$F1411))</f>
        <v/>
      </c>
      <c r="H1411" s="9"/>
      <c r="I1411" s="10" t="str">
        <f aca="false">IF($H1411="","",IFERROR(INDEX(Categories!$B$5:$B$19,MATCH($H1411,Categories!$A$5:$A$19,0)),"UNMAPPED"))</f>
        <v/>
      </c>
      <c r="J1411" s="9"/>
      <c r="K1411" s="9"/>
      <c r="L1411" s="9"/>
      <c r="M1411" s="9"/>
      <c r="N1411" s="9"/>
    </row>
    <row r="1412" customFormat="false" ht="15" hidden="false" customHeight="false" outlineLevel="0" collapsed="false">
      <c r="A1412" s="14"/>
      <c r="B1412" s="9"/>
      <c r="C1412" s="9"/>
      <c r="D1412" s="15"/>
      <c r="E1412" s="9"/>
      <c r="F1412" s="9"/>
      <c r="G1412" s="16" t="str">
        <f aca="false">IF($D1412="","",$D1412*IF($F1412="",1,$F1412))</f>
        <v/>
      </c>
      <c r="H1412" s="9"/>
      <c r="I1412" s="10" t="str">
        <f aca="false">IF($H1412="","",IFERROR(INDEX(Categories!$B$5:$B$19,MATCH($H1412,Categories!$A$5:$A$19,0)),"UNMAPPED"))</f>
        <v/>
      </c>
      <c r="J1412" s="9"/>
      <c r="K1412" s="9"/>
      <c r="L1412" s="9"/>
      <c r="M1412" s="9"/>
      <c r="N1412" s="9"/>
    </row>
    <row r="1413" customFormat="false" ht="15" hidden="false" customHeight="false" outlineLevel="0" collapsed="false">
      <c r="A1413" s="14"/>
      <c r="B1413" s="9"/>
      <c r="C1413" s="9"/>
      <c r="D1413" s="15"/>
      <c r="E1413" s="9"/>
      <c r="F1413" s="9"/>
      <c r="G1413" s="16" t="str">
        <f aca="false">IF($D1413="","",$D1413*IF($F1413="",1,$F1413))</f>
        <v/>
      </c>
      <c r="H1413" s="9"/>
      <c r="I1413" s="10" t="str">
        <f aca="false">IF($H1413="","",IFERROR(INDEX(Categories!$B$5:$B$19,MATCH($H1413,Categories!$A$5:$A$19,0)),"UNMAPPED"))</f>
        <v/>
      </c>
      <c r="J1413" s="9"/>
      <c r="K1413" s="9"/>
      <c r="L1413" s="9"/>
      <c r="M1413" s="9"/>
      <c r="N1413" s="9"/>
    </row>
    <row r="1414" customFormat="false" ht="15" hidden="false" customHeight="false" outlineLevel="0" collapsed="false">
      <c r="A1414" s="14"/>
      <c r="B1414" s="9"/>
      <c r="C1414" s="9"/>
      <c r="D1414" s="15"/>
      <c r="E1414" s="9"/>
      <c r="F1414" s="9"/>
      <c r="G1414" s="16" t="str">
        <f aca="false">IF($D1414="","",$D1414*IF($F1414="",1,$F1414))</f>
        <v/>
      </c>
      <c r="H1414" s="9"/>
      <c r="I1414" s="10" t="str">
        <f aca="false">IF($H1414="","",IFERROR(INDEX(Categories!$B$5:$B$19,MATCH($H1414,Categories!$A$5:$A$19,0)),"UNMAPPED"))</f>
        <v/>
      </c>
      <c r="J1414" s="9"/>
      <c r="K1414" s="9"/>
      <c r="L1414" s="9"/>
      <c r="M1414" s="9"/>
      <c r="N1414" s="9"/>
    </row>
    <row r="1415" customFormat="false" ht="15" hidden="false" customHeight="false" outlineLevel="0" collapsed="false">
      <c r="A1415" s="14"/>
      <c r="B1415" s="9"/>
      <c r="C1415" s="9"/>
      <c r="D1415" s="15"/>
      <c r="E1415" s="9"/>
      <c r="F1415" s="9"/>
      <c r="G1415" s="16" t="str">
        <f aca="false">IF($D1415="","",$D1415*IF($F1415="",1,$F1415))</f>
        <v/>
      </c>
      <c r="H1415" s="9"/>
      <c r="I1415" s="10" t="str">
        <f aca="false">IF($H1415="","",IFERROR(INDEX(Categories!$B$5:$B$19,MATCH($H1415,Categories!$A$5:$A$19,0)),"UNMAPPED"))</f>
        <v/>
      </c>
      <c r="J1415" s="9"/>
      <c r="K1415" s="9"/>
      <c r="L1415" s="9"/>
      <c r="M1415" s="9"/>
      <c r="N1415" s="9"/>
    </row>
    <row r="1416" customFormat="false" ht="15" hidden="false" customHeight="false" outlineLevel="0" collapsed="false">
      <c r="A1416" s="14"/>
      <c r="B1416" s="9"/>
      <c r="C1416" s="9"/>
      <c r="D1416" s="15"/>
      <c r="E1416" s="9"/>
      <c r="F1416" s="9"/>
      <c r="G1416" s="16" t="str">
        <f aca="false">IF($D1416="","",$D1416*IF($F1416="",1,$F1416))</f>
        <v/>
      </c>
      <c r="H1416" s="9"/>
      <c r="I1416" s="10" t="str">
        <f aca="false">IF($H1416="","",IFERROR(INDEX(Categories!$B$5:$B$19,MATCH($H1416,Categories!$A$5:$A$19,0)),"UNMAPPED"))</f>
        <v/>
      </c>
      <c r="J1416" s="9"/>
      <c r="K1416" s="9"/>
      <c r="L1416" s="9"/>
      <c r="M1416" s="9"/>
      <c r="N1416" s="9"/>
    </row>
    <row r="1417" customFormat="false" ht="15" hidden="false" customHeight="false" outlineLevel="0" collapsed="false">
      <c r="A1417" s="14"/>
      <c r="B1417" s="9"/>
      <c r="C1417" s="9"/>
      <c r="D1417" s="15"/>
      <c r="E1417" s="9"/>
      <c r="F1417" s="9"/>
      <c r="G1417" s="16" t="str">
        <f aca="false">IF($D1417="","",$D1417*IF($F1417="",1,$F1417))</f>
        <v/>
      </c>
      <c r="H1417" s="9"/>
      <c r="I1417" s="10" t="str">
        <f aca="false">IF($H1417="","",IFERROR(INDEX(Categories!$B$5:$B$19,MATCH($H1417,Categories!$A$5:$A$19,0)),"UNMAPPED"))</f>
        <v/>
      </c>
      <c r="J1417" s="9"/>
      <c r="K1417" s="9"/>
      <c r="L1417" s="9"/>
      <c r="M1417" s="9"/>
      <c r="N1417" s="9"/>
    </row>
    <row r="1418" customFormat="false" ht="15" hidden="false" customHeight="false" outlineLevel="0" collapsed="false">
      <c r="A1418" s="14"/>
      <c r="B1418" s="9"/>
      <c r="C1418" s="9"/>
      <c r="D1418" s="15"/>
      <c r="E1418" s="9"/>
      <c r="F1418" s="9"/>
      <c r="G1418" s="16" t="str">
        <f aca="false">IF($D1418="","",$D1418*IF($F1418="",1,$F1418))</f>
        <v/>
      </c>
      <c r="H1418" s="9"/>
      <c r="I1418" s="10" t="str">
        <f aca="false">IF($H1418="","",IFERROR(INDEX(Categories!$B$5:$B$19,MATCH($H1418,Categories!$A$5:$A$19,0)),"UNMAPPED"))</f>
        <v/>
      </c>
      <c r="J1418" s="9"/>
      <c r="K1418" s="9"/>
      <c r="L1418" s="9"/>
      <c r="M1418" s="9"/>
      <c r="N1418" s="9"/>
    </row>
    <row r="1419" customFormat="false" ht="15" hidden="false" customHeight="false" outlineLevel="0" collapsed="false">
      <c r="A1419" s="14"/>
      <c r="B1419" s="9"/>
      <c r="C1419" s="9"/>
      <c r="D1419" s="15"/>
      <c r="E1419" s="9"/>
      <c r="F1419" s="9"/>
      <c r="G1419" s="16" t="str">
        <f aca="false">IF($D1419="","",$D1419*IF($F1419="",1,$F1419))</f>
        <v/>
      </c>
      <c r="H1419" s="9"/>
      <c r="I1419" s="10" t="str">
        <f aca="false">IF($H1419="","",IFERROR(INDEX(Categories!$B$5:$B$19,MATCH($H1419,Categories!$A$5:$A$19,0)),"UNMAPPED"))</f>
        <v/>
      </c>
      <c r="J1419" s="9"/>
      <c r="K1419" s="9"/>
      <c r="L1419" s="9"/>
      <c r="M1419" s="9"/>
      <c r="N1419" s="9"/>
    </row>
    <row r="1420" customFormat="false" ht="15" hidden="false" customHeight="false" outlineLevel="0" collapsed="false">
      <c r="A1420" s="14"/>
      <c r="B1420" s="9"/>
      <c r="C1420" s="9"/>
      <c r="D1420" s="15"/>
      <c r="E1420" s="9"/>
      <c r="F1420" s="9"/>
      <c r="G1420" s="16" t="str">
        <f aca="false">IF($D1420="","",$D1420*IF($F1420="",1,$F1420))</f>
        <v/>
      </c>
      <c r="H1420" s="9"/>
      <c r="I1420" s="10" t="str">
        <f aca="false">IF($H1420="","",IFERROR(INDEX(Categories!$B$5:$B$19,MATCH($H1420,Categories!$A$5:$A$19,0)),"UNMAPPED"))</f>
        <v/>
      </c>
      <c r="J1420" s="9"/>
      <c r="K1420" s="9"/>
      <c r="L1420" s="9"/>
      <c r="M1420" s="9"/>
      <c r="N1420" s="9"/>
    </row>
    <row r="1421" customFormat="false" ht="15" hidden="false" customHeight="false" outlineLevel="0" collapsed="false">
      <c r="A1421" s="14"/>
      <c r="B1421" s="9"/>
      <c r="C1421" s="9"/>
      <c r="D1421" s="15"/>
      <c r="E1421" s="9"/>
      <c r="F1421" s="9"/>
      <c r="G1421" s="16" t="str">
        <f aca="false">IF($D1421="","",$D1421*IF($F1421="",1,$F1421))</f>
        <v/>
      </c>
      <c r="H1421" s="9"/>
      <c r="I1421" s="10" t="str">
        <f aca="false">IF($H1421="","",IFERROR(INDEX(Categories!$B$5:$B$19,MATCH($H1421,Categories!$A$5:$A$19,0)),"UNMAPPED"))</f>
        <v/>
      </c>
      <c r="J1421" s="9"/>
      <c r="K1421" s="9"/>
      <c r="L1421" s="9"/>
      <c r="M1421" s="9"/>
      <c r="N1421" s="9"/>
    </row>
    <row r="1422" customFormat="false" ht="15" hidden="false" customHeight="false" outlineLevel="0" collapsed="false">
      <c r="A1422" s="14"/>
      <c r="B1422" s="9"/>
      <c r="C1422" s="9"/>
      <c r="D1422" s="15"/>
      <c r="E1422" s="9"/>
      <c r="F1422" s="9"/>
      <c r="G1422" s="16" t="str">
        <f aca="false">IF($D1422="","",$D1422*IF($F1422="",1,$F1422))</f>
        <v/>
      </c>
      <c r="H1422" s="9"/>
      <c r="I1422" s="10" t="str">
        <f aca="false">IF($H1422="","",IFERROR(INDEX(Categories!$B$5:$B$19,MATCH($H1422,Categories!$A$5:$A$19,0)),"UNMAPPED"))</f>
        <v/>
      </c>
      <c r="J1422" s="9"/>
      <c r="K1422" s="9"/>
      <c r="L1422" s="9"/>
      <c r="M1422" s="9"/>
      <c r="N1422" s="9"/>
    </row>
    <row r="1423" customFormat="false" ht="15" hidden="false" customHeight="false" outlineLevel="0" collapsed="false">
      <c r="A1423" s="14"/>
      <c r="B1423" s="9"/>
      <c r="C1423" s="9"/>
      <c r="D1423" s="15"/>
      <c r="E1423" s="9"/>
      <c r="F1423" s="9"/>
      <c r="G1423" s="16" t="str">
        <f aca="false">IF($D1423="","",$D1423*IF($F1423="",1,$F1423))</f>
        <v/>
      </c>
      <c r="H1423" s="9"/>
      <c r="I1423" s="10" t="str">
        <f aca="false">IF($H1423="","",IFERROR(INDEX(Categories!$B$5:$B$19,MATCH($H1423,Categories!$A$5:$A$19,0)),"UNMAPPED"))</f>
        <v/>
      </c>
      <c r="J1423" s="9"/>
      <c r="K1423" s="9"/>
      <c r="L1423" s="9"/>
      <c r="M1423" s="9"/>
      <c r="N1423" s="9"/>
    </row>
    <row r="1424" customFormat="false" ht="15" hidden="false" customHeight="false" outlineLevel="0" collapsed="false">
      <c r="A1424" s="14"/>
      <c r="B1424" s="9"/>
      <c r="C1424" s="9"/>
      <c r="D1424" s="15"/>
      <c r="E1424" s="9"/>
      <c r="F1424" s="9"/>
      <c r="G1424" s="16" t="str">
        <f aca="false">IF($D1424="","",$D1424*IF($F1424="",1,$F1424))</f>
        <v/>
      </c>
      <c r="H1424" s="9"/>
      <c r="I1424" s="10" t="str">
        <f aca="false">IF($H1424="","",IFERROR(INDEX(Categories!$B$5:$B$19,MATCH($H1424,Categories!$A$5:$A$19,0)),"UNMAPPED"))</f>
        <v/>
      </c>
      <c r="J1424" s="9"/>
      <c r="K1424" s="9"/>
      <c r="L1424" s="9"/>
      <c r="M1424" s="9"/>
      <c r="N1424" s="9"/>
    </row>
    <row r="1425" customFormat="false" ht="15" hidden="false" customHeight="false" outlineLevel="0" collapsed="false">
      <c r="A1425" s="14"/>
      <c r="B1425" s="9"/>
      <c r="C1425" s="9"/>
      <c r="D1425" s="15"/>
      <c r="E1425" s="9"/>
      <c r="F1425" s="9"/>
      <c r="G1425" s="16" t="str">
        <f aca="false">IF($D1425="","",$D1425*IF($F1425="",1,$F1425))</f>
        <v/>
      </c>
      <c r="H1425" s="9"/>
      <c r="I1425" s="10" t="str">
        <f aca="false">IF($H1425="","",IFERROR(INDEX(Categories!$B$5:$B$19,MATCH($H1425,Categories!$A$5:$A$19,0)),"UNMAPPED"))</f>
        <v/>
      </c>
      <c r="J1425" s="9"/>
      <c r="K1425" s="9"/>
      <c r="L1425" s="9"/>
      <c r="M1425" s="9"/>
      <c r="N1425" s="9"/>
    </row>
    <row r="1426" customFormat="false" ht="15" hidden="false" customHeight="false" outlineLevel="0" collapsed="false">
      <c r="A1426" s="14"/>
      <c r="B1426" s="9"/>
      <c r="C1426" s="9"/>
      <c r="D1426" s="15"/>
      <c r="E1426" s="9"/>
      <c r="F1426" s="9"/>
      <c r="G1426" s="16" t="str">
        <f aca="false">IF($D1426="","",$D1426*IF($F1426="",1,$F1426))</f>
        <v/>
      </c>
      <c r="H1426" s="9"/>
      <c r="I1426" s="10" t="str">
        <f aca="false">IF($H1426="","",IFERROR(INDEX(Categories!$B$5:$B$19,MATCH($H1426,Categories!$A$5:$A$19,0)),"UNMAPPED"))</f>
        <v/>
      </c>
      <c r="J1426" s="9"/>
      <c r="K1426" s="9"/>
      <c r="L1426" s="9"/>
      <c r="M1426" s="9"/>
      <c r="N1426" s="9"/>
    </row>
    <row r="1427" customFormat="false" ht="15" hidden="false" customHeight="false" outlineLevel="0" collapsed="false">
      <c r="A1427" s="14"/>
      <c r="B1427" s="9"/>
      <c r="C1427" s="9"/>
      <c r="D1427" s="15"/>
      <c r="E1427" s="9"/>
      <c r="F1427" s="9"/>
      <c r="G1427" s="16" t="str">
        <f aca="false">IF($D1427="","",$D1427*IF($F1427="",1,$F1427))</f>
        <v/>
      </c>
      <c r="H1427" s="9"/>
      <c r="I1427" s="10" t="str">
        <f aca="false">IF($H1427="","",IFERROR(INDEX(Categories!$B$5:$B$19,MATCH($H1427,Categories!$A$5:$A$19,0)),"UNMAPPED"))</f>
        <v/>
      </c>
      <c r="J1427" s="9"/>
      <c r="K1427" s="9"/>
      <c r="L1427" s="9"/>
      <c r="M1427" s="9"/>
      <c r="N1427" s="9"/>
    </row>
    <row r="1428" customFormat="false" ht="15" hidden="false" customHeight="false" outlineLevel="0" collapsed="false">
      <c r="A1428" s="14"/>
      <c r="B1428" s="9"/>
      <c r="C1428" s="9"/>
      <c r="D1428" s="15"/>
      <c r="E1428" s="9"/>
      <c r="F1428" s="9"/>
      <c r="G1428" s="16" t="str">
        <f aca="false">IF($D1428="","",$D1428*IF($F1428="",1,$F1428))</f>
        <v/>
      </c>
      <c r="H1428" s="9"/>
      <c r="I1428" s="10" t="str">
        <f aca="false">IF($H1428="","",IFERROR(INDEX(Categories!$B$5:$B$19,MATCH($H1428,Categories!$A$5:$A$19,0)),"UNMAPPED"))</f>
        <v/>
      </c>
      <c r="J1428" s="9"/>
      <c r="K1428" s="9"/>
      <c r="L1428" s="9"/>
      <c r="M1428" s="9"/>
      <c r="N1428" s="9"/>
    </row>
    <row r="1429" customFormat="false" ht="15" hidden="false" customHeight="false" outlineLevel="0" collapsed="false">
      <c r="A1429" s="14"/>
      <c r="B1429" s="9"/>
      <c r="C1429" s="9"/>
      <c r="D1429" s="15"/>
      <c r="E1429" s="9"/>
      <c r="F1429" s="9"/>
      <c r="G1429" s="16" t="str">
        <f aca="false">IF($D1429="","",$D1429*IF($F1429="",1,$F1429))</f>
        <v/>
      </c>
      <c r="H1429" s="9"/>
      <c r="I1429" s="10" t="str">
        <f aca="false">IF($H1429="","",IFERROR(INDEX(Categories!$B$5:$B$19,MATCH($H1429,Categories!$A$5:$A$19,0)),"UNMAPPED"))</f>
        <v/>
      </c>
      <c r="J1429" s="9"/>
      <c r="K1429" s="9"/>
      <c r="L1429" s="9"/>
      <c r="M1429" s="9"/>
      <c r="N1429" s="9"/>
    </row>
    <row r="1430" customFormat="false" ht="15" hidden="false" customHeight="false" outlineLevel="0" collapsed="false">
      <c r="A1430" s="14"/>
      <c r="B1430" s="9"/>
      <c r="C1430" s="9"/>
      <c r="D1430" s="15"/>
      <c r="E1430" s="9"/>
      <c r="F1430" s="9"/>
      <c r="G1430" s="16" t="str">
        <f aca="false">IF($D1430="","",$D1430*IF($F1430="",1,$F1430))</f>
        <v/>
      </c>
      <c r="H1430" s="9"/>
      <c r="I1430" s="10" t="str">
        <f aca="false">IF($H1430="","",IFERROR(INDEX(Categories!$B$5:$B$19,MATCH($H1430,Categories!$A$5:$A$19,0)),"UNMAPPED"))</f>
        <v/>
      </c>
      <c r="J1430" s="9"/>
      <c r="K1430" s="9"/>
      <c r="L1430" s="9"/>
      <c r="M1430" s="9"/>
      <c r="N1430" s="9"/>
    </row>
    <row r="1431" customFormat="false" ht="15" hidden="false" customHeight="false" outlineLevel="0" collapsed="false">
      <c r="A1431" s="14"/>
      <c r="B1431" s="9"/>
      <c r="C1431" s="9"/>
      <c r="D1431" s="15"/>
      <c r="E1431" s="9"/>
      <c r="F1431" s="9"/>
      <c r="G1431" s="16" t="str">
        <f aca="false">IF($D1431="","",$D1431*IF($F1431="",1,$F1431))</f>
        <v/>
      </c>
      <c r="H1431" s="9"/>
      <c r="I1431" s="10" t="str">
        <f aca="false">IF($H1431="","",IFERROR(INDEX(Categories!$B$5:$B$19,MATCH($H1431,Categories!$A$5:$A$19,0)),"UNMAPPED"))</f>
        <v/>
      </c>
      <c r="J1431" s="9"/>
      <c r="K1431" s="9"/>
      <c r="L1431" s="9"/>
      <c r="M1431" s="9"/>
      <c r="N1431" s="9"/>
    </row>
    <row r="1432" customFormat="false" ht="15" hidden="false" customHeight="false" outlineLevel="0" collapsed="false">
      <c r="A1432" s="14"/>
      <c r="B1432" s="9"/>
      <c r="C1432" s="9"/>
      <c r="D1432" s="15"/>
      <c r="E1432" s="9"/>
      <c r="F1432" s="9"/>
      <c r="G1432" s="16" t="str">
        <f aca="false">IF($D1432="","",$D1432*IF($F1432="",1,$F1432))</f>
        <v/>
      </c>
      <c r="H1432" s="9"/>
      <c r="I1432" s="10" t="str">
        <f aca="false">IF($H1432="","",IFERROR(INDEX(Categories!$B$5:$B$19,MATCH($H1432,Categories!$A$5:$A$19,0)),"UNMAPPED"))</f>
        <v/>
      </c>
      <c r="J1432" s="9"/>
      <c r="K1432" s="9"/>
      <c r="L1432" s="9"/>
      <c r="M1432" s="9"/>
      <c r="N1432" s="9"/>
    </row>
    <row r="1433" customFormat="false" ht="15" hidden="false" customHeight="false" outlineLevel="0" collapsed="false">
      <c r="A1433" s="14"/>
      <c r="B1433" s="9"/>
      <c r="C1433" s="9"/>
      <c r="D1433" s="15"/>
      <c r="E1433" s="9"/>
      <c r="F1433" s="9"/>
      <c r="G1433" s="16" t="str">
        <f aca="false">IF($D1433="","",$D1433*IF($F1433="",1,$F1433))</f>
        <v/>
      </c>
      <c r="H1433" s="9"/>
      <c r="I1433" s="10" t="str">
        <f aca="false">IF($H1433="","",IFERROR(INDEX(Categories!$B$5:$B$19,MATCH($H1433,Categories!$A$5:$A$19,0)),"UNMAPPED"))</f>
        <v/>
      </c>
      <c r="J1433" s="9"/>
      <c r="K1433" s="9"/>
      <c r="L1433" s="9"/>
      <c r="M1433" s="9"/>
      <c r="N1433" s="9"/>
    </row>
    <row r="1434" customFormat="false" ht="15" hidden="false" customHeight="false" outlineLevel="0" collapsed="false">
      <c r="A1434" s="14"/>
      <c r="B1434" s="9"/>
      <c r="C1434" s="9"/>
      <c r="D1434" s="15"/>
      <c r="E1434" s="9"/>
      <c r="F1434" s="9"/>
      <c r="G1434" s="16" t="str">
        <f aca="false">IF($D1434="","",$D1434*IF($F1434="",1,$F1434))</f>
        <v/>
      </c>
      <c r="H1434" s="9"/>
      <c r="I1434" s="10" t="str">
        <f aca="false">IF($H1434="","",IFERROR(INDEX(Categories!$B$5:$B$19,MATCH($H1434,Categories!$A$5:$A$19,0)),"UNMAPPED"))</f>
        <v/>
      </c>
      <c r="J1434" s="9"/>
      <c r="K1434" s="9"/>
      <c r="L1434" s="9"/>
      <c r="M1434" s="9"/>
      <c r="N1434" s="9"/>
    </row>
    <row r="1435" customFormat="false" ht="15" hidden="false" customHeight="false" outlineLevel="0" collapsed="false">
      <c r="A1435" s="14"/>
      <c r="B1435" s="9"/>
      <c r="C1435" s="9"/>
      <c r="D1435" s="15"/>
      <c r="E1435" s="9"/>
      <c r="F1435" s="9"/>
      <c r="G1435" s="16" t="str">
        <f aca="false">IF($D1435="","",$D1435*IF($F1435="",1,$F1435))</f>
        <v/>
      </c>
      <c r="H1435" s="9"/>
      <c r="I1435" s="10" t="str">
        <f aca="false">IF($H1435="","",IFERROR(INDEX(Categories!$B$5:$B$19,MATCH($H1435,Categories!$A$5:$A$19,0)),"UNMAPPED"))</f>
        <v/>
      </c>
      <c r="J1435" s="9"/>
      <c r="K1435" s="9"/>
      <c r="L1435" s="9"/>
      <c r="M1435" s="9"/>
      <c r="N1435" s="9"/>
    </row>
    <row r="1436" customFormat="false" ht="15" hidden="false" customHeight="false" outlineLevel="0" collapsed="false">
      <c r="A1436" s="14"/>
      <c r="B1436" s="9"/>
      <c r="C1436" s="9"/>
      <c r="D1436" s="15"/>
      <c r="E1436" s="9"/>
      <c r="F1436" s="9"/>
      <c r="G1436" s="16" t="str">
        <f aca="false">IF($D1436="","",$D1436*IF($F1436="",1,$F1436))</f>
        <v/>
      </c>
      <c r="H1436" s="9"/>
      <c r="I1436" s="10" t="str">
        <f aca="false">IF($H1436="","",IFERROR(INDEX(Categories!$B$5:$B$19,MATCH($H1436,Categories!$A$5:$A$19,0)),"UNMAPPED"))</f>
        <v/>
      </c>
      <c r="J1436" s="9"/>
      <c r="K1436" s="9"/>
      <c r="L1436" s="9"/>
      <c r="M1436" s="9"/>
      <c r="N1436" s="9"/>
    </row>
    <row r="1437" customFormat="false" ht="15" hidden="false" customHeight="false" outlineLevel="0" collapsed="false">
      <c r="A1437" s="14"/>
      <c r="B1437" s="9"/>
      <c r="C1437" s="9"/>
      <c r="D1437" s="15"/>
      <c r="E1437" s="9"/>
      <c r="F1437" s="9"/>
      <c r="G1437" s="16" t="str">
        <f aca="false">IF($D1437="","",$D1437*IF($F1437="",1,$F1437))</f>
        <v/>
      </c>
      <c r="H1437" s="9"/>
      <c r="I1437" s="10" t="str">
        <f aca="false">IF($H1437="","",IFERROR(INDEX(Categories!$B$5:$B$19,MATCH($H1437,Categories!$A$5:$A$19,0)),"UNMAPPED"))</f>
        <v/>
      </c>
      <c r="J1437" s="9"/>
      <c r="K1437" s="9"/>
      <c r="L1437" s="9"/>
      <c r="M1437" s="9"/>
      <c r="N1437" s="9"/>
    </row>
    <row r="1438" customFormat="false" ht="15" hidden="false" customHeight="false" outlineLevel="0" collapsed="false">
      <c r="A1438" s="14"/>
      <c r="B1438" s="9"/>
      <c r="C1438" s="9"/>
      <c r="D1438" s="15"/>
      <c r="E1438" s="9"/>
      <c r="F1438" s="9"/>
      <c r="G1438" s="16" t="str">
        <f aca="false">IF($D1438="","",$D1438*IF($F1438="",1,$F1438))</f>
        <v/>
      </c>
      <c r="H1438" s="9"/>
      <c r="I1438" s="10" t="str">
        <f aca="false">IF($H1438="","",IFERROR(INDEX(Categories!$B$5:$B$19,MATCH($H1438,Categories!$A$5:$A$19,0)),"UNMAPPED"))</f>
        <v/>
      </c>
      <c r="J1438" s="9"/>
      <c r="K1438" s="9"/>
      <c r="L1438" s="9"/>
      <c r="M1438" s="9"/>
      <c r="N1438" s="9"/>
    </row>
    <row r="1439" customFormat="false" ht="15" hidden="false" customHeight="false" outlineLevel="0" collapsed="false">
      <c r="A1439" s="14"/>
      <c r="B1439" s="9"/>
      <c r="C1439" s="9"/>
      <c r="D1439" s="15"/>
      <c r="E1439" s="9"/>
      <c r="F1439" s="9"/>
      <c r="G1439" s="16" t="str">
        <f aca="false">IF($D1439="","",$D1439*IF($F1439="",1,$F1439))</f>
        <v/>
      </c>
      <c r="H1439" s="9"/>
      <c r="I1439" s="10" t="str">
        <f aca="false">IF($H1439="","",IFERROR(INDEX(Categories!$B$5:$B$19,MATCH($H1439,Categories!$A$5:$A$19,0)),"UNMAPPED"))</f>
        <v/>
      </c>
      <c r="J1439" s="9"/>
      <c r="K1439" s="9"/>
      <c r="L1439" s="9"/>
      <c r="M1439" s="9"/>
      <c r="N1439" s="9"/>
    </row>
    <row r="1440" customFormat="false" ht="15" hidden="false" customHeight="false" outlineLevel="0" collapsed="false">
      <c r="A1440" s="14"/>
      <c r="B1440" s="9"/>
      <c r="C1440" s="9"/>
      <c r="D1440" s="15"/>
      <c r="E1440" s="9"/>
      <c r="F1440" s="9"/>
      <c r="G1440" s="16" t="str">
        <f aca="false">IF($D1440="","",$D1440*IF($F1440="",1,$F1440))</f>
        <v/>
      </c>
      <c r="H1440" s="9"/>
      <c r="I1440" s="10" t="str">
        <f aca="false">IF($H1440="","",IFERROR(INDEX(Categories!$B$5:$B$19,MATCH($H1440,Categories!$A$5:$A$19,0)),"UNMAPPED"))</f>
        <v/>
      </c>
      <c r="J1440" s="9"/>
      <c r="K1440" s="9"/>
      <c r="L1440" s="9"/>
      <c r="M1440" s="9"/>
      <c r="N1440" s="9"/>
    </row>
    <row r="1441" customFormat="false" ht="15" hidden="false" customHeight="false" outlineLevel="0" collapsed="false">
      <c r="A1441" s="14"/>
      <c r="B1441" s="9"/>
      <c r="C1441" s="9"/>
      <c r="D1441" s="15"/>
      <c r="E1441" s="9"/>
      <c r="F1441" s="9"/>
      <c r="G1441" s="16" t="str">
        <f aca="false">IF($D1441="","",$D1441*IF($F1441="",1,$F1441))</f>
        <v/>
      </c>
      <c r="H1441" s="9"/>
      <c r="I1441" s="10" t="str">
        <f aca="false">IF($H1441="","",IFERROR(INDEX(Categories!$B$5:$B$19,MATCH($H1441,Categories!$A$5:$A$19,0)),"UNMAPPED"))</f>
        <v/>
      </c>
      <c r="J1441" s="9"/>
      <c r="K1441" s="9"/>
      <c r="L1441" s="9"/>
      <c r="M1441" s="9"/>
      <c r="N1441" s="9"/>
    </row>
    <row r="1442" customFormat="false" ht="15" hidden="false" customHeight="false" outlineLevel="0" collapsed="false">
      <c r="A1442" s="14"/>
      <c r="B1442" s="9"/>
      <c r="C1442" s="9"/>
      <c r="D1442" s="15"/>
      <c r="E1442" s="9"/>
      <c r="F1442" s="9"/>
      <c r="G1442" s="16" t="str">
        <f aca="false">IF($D1442="","",$D1442*IF($F1442="",1,$F1442))</f>
        <v/>
      </c>
      <c r="H1442" s="9"/>
      <c r="I1442" s="10" t="str">
        <f aca="false">IF($H1442="","",IFERROR(INDEX(Categories!$B$5:$B$19,MATCH($H1442,Categories!$A$5:$A$19,0)),"UNMAPPED"))</f>
        <v/>
      </c>
      <c r="J1442" s="9"/>
      <c r="K1442" s="9"/>
      <c r="L1442" s="9"/>
      <c r="M1442" s="9"/>
      <c r="N1442" s="9"/>
    </row>
    <row r="1443" customFormat="false" ht="15" hidden="false" customHeight="false" outlineLevel="0" collapsed="false">
      <c r="A1443" s="14"/>
      <c r="B1443" s="9"/>
      <c r="C1443" s="9"/>
      <c r="D1443" s="15"/>
      <c r="E1443" s="9"/>
      <c r="F1443" s="9"/>
      <c r="G1443" s="16" t="str">
        <f aca="false">IF($D1443="","",$D1443*IF($F1443="",1,$F1443))</f>
        <v/>
      </c>
      <c r="H1443" s="9"/>
      <c r="I1443" s="10" t="str">
        <f aca="false">IF($H1443="","",IFERROR(INDEX(Categories!$B$5:$B$19,MATCH($H1443,Categories!$A$5:$A$19,0)),"UNMAPPED"))</f>
        <v/>
      </c>
      <c r="J1443" s="9"/>
      <c r="K1443" s="9"/>
      <c r="L1443" s="9"/>
      <c r="M1443" s="9"/>
      <c r="N1443" s="9"/>
    </row>
    <row r="1444" customFormat="false" ht="15" hidden="false" customHeight="false" outlineLevel="0" collapsed="false">
      <c r="A1444" s="14"/>
      <c r="B1444" s="9"/>
      <c r="C1444" s="9"/>
      <c r="D1444" s="15"/>
      <c r="E1444" s="9"/>
      <c r="F1444" s="9"/>
      <c r="G1444" s="16" t="str">
        <f aca="false">IF($D1444="","",$D1444*IF($F1444="",1,$F1444))</f>
        <v/>
      </c>
      <c r="H1444" s="9"/>
      <c r="I1444" s="10" t="str">
        <f aca="false">IF($H1444="","",IFERROR(INDEX(Categories!$B$5:$B$19,MATCH($H1444,Categories!$A$5:$A$19,0)),"UNMAPPED"))</f>
        <v/>
      </c>
      <c r="J1444" s="9"/>
      <c r="K1444" s="9"/>
      <c r="L1444" s="9"/>
      <c r="M1444" s="9"/>
      <c r="N1444" s="9"/>
    </row>
    <row r="1445" customFormat="false" ht="15" hidden="false" customHeight="false" outlineLevel="0" collapsed="false">
      <c r="A1445" s="14"/>
      <c r="B1445" s="9"/>
      <c r="C1445" s="9"/>
      <c r="D1445" s="15"/>
      <c r="E1445" s="9"/>
      <c r="F1445" s="9"/>
      <c r="G1445" s="16" t="str">
        <f aca="false">IF($D1445="","",$D1445*IF($F1445="",1,$F1445))</f>
        <v/>
      </c>
      <c r="H1445" s="9"/>
      <c r="I1445" s="10" t="str">
        <f aca="false">IF($H1445="","",IFERROR(INDEX(Categories!$B$5:$B$19,MATCH($H1445,Categories!$A$5:$A$19,0)),"UNMAPPED"))</f>
        <v/>
      </c>
      <c r="J1445" s="9"/>
      <c r="K1445" s="9"/>
      <c r="L1445" s="9"/>
      <c r="M1445" s="9"/>
      <c r="N1445" s="9"/>
    </row>
    <row r="1446" customFormat="false" ht="15" hidden="false" customHeight="false" outlineLevel="0" collapsed="false">
      <c r="A1446" s="14"/>
      <c r="B1446" s="9"/>
      <c r="C1446" s="9"/>
      <c r="D1446" s="15"/>
      <c r="E1446" s="9"/>
      <c r="F1446" s="9"/>
      <c r="G1446" s="16" t="str">
        <f aca="false">IF($D1446="","",$D1446*IF($F1446="",1,$F1446))</f>
        <v/>
      </c>
      <c r="H1446" s="9"/>
      <c r="I1446" s="10" t="str">
        <f aca="false">IF($H1446="","",IFERROR(INDEX(Categories!$B$5:$B$19,MATCH($H1446,Categories!$A$5:$A$19,0)),"UNMAPPED"))</f>
        <v/>
      </c>
      <c r="J1446" s="9"/>
      <c r="K1446" s="9"/>
      <c r="L1446" s="9"/>
      <c r="M1446" s="9"/>
      <c r="N1446" s="9"/>
    </row>
    <row r="1447" customFormat="false" ht="15" hidden="false" customHeight="false" outlineLevel="0" collapsed="false">
      <c r="A1447" s="14"/>
      <c r="B1447" s="9"/>
      <c r="C1447" s="9"/>
      <c r="D1447" s="15"/>
      <c r="E1447" s="9"/>
      <c r="F1447" s="9"/>
      <c r="G1447" s="16" t="str">
        <f aca="false">IF($D1447="","",$D1447*IF($F1447="",1,$F1447))</f>
        <v/>
      </c>
      <c r="H1447" s="9"/>
      <c r="I1447" s="10" t="str">
        <f aca="false">IF($H1447="","",IFERROR(INDEX(Categories!$B$5:$B$19,MATCH($H1447,Categories!$A$5:$A$19,0)),"UNMAPPED"))</f>
        <v/>
      </c>
      <c r="J1447" s="9"/>
      <c r="K1447" s="9"/>
      <c r="L1447" s="9"/>
      <c r="M1447" s="9"/>
      <c r="N1447" s="9"/>
    </row>
    <row r="1448" customFormat="false" ht="15" hidden="false" customHeight="false" outlineLevel="0" collapsed="false">
      <c r="A1448" s="14"/>
      <c r="B1448" s="9"/>
      <c r="C1448" s="9"/>
      <c r="D1448" s="15"/>
      <c r="E1448" s="9"/>
      <c r="F1448" s="9"/>
      <c r="G1448" s="16" t="str">
        <f aca="false">IF($D1448="","",$D1448*IF($F1448="",1,$F1448))</f>
        <v/>
      </c>
      <c r="H1448" s="9"/>
      <c r="I1448" s="10" t="str">
        <f aca="false">IF($H1448="","",IFERROR(INDEX(Categories!$B$5:$B$19,MATCH($H1448,Categories!$A$5:$A$19,0)),"UNMAPPED"))</f>
        <v/>
      </c>
      <c r="J1448" s="9"/>
      <c r="K1448" s="9"/>
      <c r="L1448" s="9"/>
      <c r="M1448" s="9"/>
      <c r="N1448" s="9"/>
    </row>
    <row r="1449" customFormat="false" ht="15" hidden="false" customHeight="false" outlineLevel="0" collapsed="false">
      <c r="A1449" s="14"/>
      <c r="B1449" s="9"/>
      <c r="C1449" s="9"/>
      <c r="D1449" s="15"/>
      <c r="E1449" s="9"/>
      <c r="F1449" s="9"/>
      <c r="G1449" s="16" t="str">
        <f aca="false">IF($D1449="","",$D1449*IF($F1449="",1,$F1449))</f>
        <v/>
      </c>
      <c r="H1449" s="9"/>
      <c r="I1449" s="10" t="str">
        <f aca="false">IF($H1449="","",IFERROR(INDEX(Categories!$B$5:$B$19,MATCH($H1449,Categories!$A$5:$A$19,0)),"UNMAPPED"))</f>
        <v/>
      </c>
      <c r="J1449" s="9"/>
      <c r="K1449" s="9"/>
      <c r="L1449" s="9"/>
      <c r="M1449" s="9"/>
      <c r="N1449" s="9"/>
    </row>
    <row r="1450" customFormat="false" ht="15" hidden="false" customHeight="false" outlineLevel="0" collapsed="false">
      <c r="A1450" s="14"/>
      <c r="B1450" s="9"/>
      <c r="C1450" s="9"/>
      <c r="D1450" s="15"/>
      <c r="E1450" s="9"/>
      <c r="F1450" s="9"/>
      <c r="G1450" s="16" t="str">
        <f aca="false">IF($D1450="","",$D1450*IF($F1450="",1,$F1450))</f>
        <v/>
      </c>
      <c r="H1450" s="9"/>
      <c r="I1450" s="10" t="str">
        <f aca="false">IF($H1450="","",IFERROR(INDEX(Categories!$B$5:$B$19,MATCH($H1450,Categories!$A$5:$A$19,0)),"UNMAPPED"))</f>
        <v/>
      </c>
      <c r="J1450" s="9"/>
      <c r="K1450" s="9"/>
      <c r="L1450" s="9"/>
      <c r="M1450" s="9"/>
      <c r="N1450" s="9"/>
    </row>
    <row r="1451" customFormat="false" ht="15" hidden="false" customHeight="false" outlineLevel="0" collapsed="false">
      <c r="A1451" s="14"/>
      <c r="B1451" s="9"/>
      <c r="C1451" s="9"/>
      <c r="D1451" s="15"/>
      <c r="E1451" s="9"/>
      <c r="F1451" s="9"/>
      <c r="G1451" s="16" t="str">
        <f aca="false">IF($D1451="","",$D1451*IF($F1451="",1,$F1451))</f>
        <v/>
      </c>
      <c r="H1451" s="9"/>
      <c r="I1451" s="10" t="str">
        <f aca="false">IF($H1451="","",IFERROR(INDEX(Categories!$B$5:$B$19,MATCH($H1451,Categories!$A$5:$A$19,0)),"UNMAPPED"))</f>
        <v/>
      </c>
      <c r="J1451" s="9"/>
      <c r="K1451" s="9"/>
      <c r="L1451" s="9"/>
      <c r="M1451" s="9"/>
      <c r="N1451" s="9"/>
    </row>
    <row r="1452" customFormat="false" ht="15" hidden="false" customHeight="false" outlineLevel="0" collapsed="false">
      <c r="A1452" s="14"/>
      <c r="B1452" s="9"/>
      <c r="C1452" s="9"/>
      <c r="D1452" s="15"/>
      <c r="E1452" s="9"/>
      <c r="F1452" s="9"/>
      <c r="G1452" s="16" t="str">
        <f aca="false">IF($D1452="","",$D1452*IF($F1452="",1,$F1452))</f>
        <v/>
      </c>
      <c r="H1452" s="9"/>
      <c r="I1452" s="10" t="str">
        <f aca="false">IF($H1452="","",IFERROR(INDEX(Categories!$B$5:$B$19,MATCH($H1452,Categories!$A$5:$A$19,0)),"UNMAPPED"))</f>
        <v/>
      </c>
      <c r="J1452" s="9"/>
      <c r="K1452" s="9"/>
      <c r="L1452" s="9"/>
      <c r="M1452" s="9"/>
      <c r="N1452" s="9"/>
    </row>
    <row r="1453" customFormat="false" ht="15" hidden="false" customHeight="false" outlineLevel="0" collapsed="false">
      <c r="A1453" s="14"/>
      <c r="B1453" s="9"/>
      <c r="C1453" s="9"/>
      <c r="D1453" s="15"/>
      <c r="E1453" s="9"/>
      <c r="F1453" s="9"/>
      <c r="G1453" s="16" t="str">
        <f aca="false">IF($D1453="","",$D1453*IF($F1453="",1,$F1453))</f>
        <v/>
      </c>
      <c r="H1453" s="9"/>
      <c r="I1453" s="10" t="str">
        <f aca="false">IF($H1453="","",IFERROR(INDEX(Categories!$B$5:$B$19,MATCH($H1453,Categories!$A$5:$A$19,0)),"UNMAPPED"))</f>
        <v/>
      </c>
      <c r="J1453" s="9"/>
      <c r="K1453" s="9"/>
      <c r="L1453" s="9"/>
      <c r="M1453" s="9"/>
      <c r="N1453" s="9"/>
    </row>
    <row r="1454" customFormat="false" ht="15" hidden="false" customHeight="false" outlineLevel="0" collapsed="false">
      <c r="A1454" s="14"/>
      <c r="B1454" s="9"/>
      <c r="C1454" s="9"/>
      <c r="D1454" s="15"/>
      <c r="E1454" s="9"/>
      <c r="F1454" s="9"/>
      <c r="G1454" s="16" t="str">
        <f aca="false">IF($D1454="","",$D1454*IF($F1454="",1,$F1454))</f>
        <v/>
      </c>
      <c r="H1454" s="9"/>
      <c r="I1454" s="10" t="str">
        <f aca="false">IF($H1454="","",IFERROR(INDEX(Categories!$B$5:$B$19,MATCH($H1454,Categories!$A$5:$A$19,0)),"UNMAPPED"))</f>
        <v/>
      </c>
      <c r="J1454" s="9"/>
      <c r="K1454" s="9"/>
      <c r="L1454" s="9"/>
      <c r="M1454" s="9"/>
      <c r="N1454" s="9"/>
    </row>
    <row r="1455" customFormat="false" ht="15" hidden="false" customHeight="false" outlineLevel="0" collapsed="false">
      <c r="A1455" s="14"/>
      <c r="B1455" s="9"/>
      <c r="C1455" s="9"/>
      <c r="D1455" s="15"/>
      <c r="E1455" s="9"/>
      <c r="F1455" s="9"/>
      <c r="G1455" s="16" t="str">
        <f aca="false">IF($D1455="","",$D1455*IF($F1455="",1,$F1455))</f>
        <v/>
      </c>
      <c r="H1455" s="9"/>
      <c r="I1455" s="10" t="str">
        <f aca="false">IF($H1455="","",IFERROR(INDEX(Categories!$B$5:$B$19,MATCH($H1455,Categories!$A$5:$A$19,0)),"UNMAPPED"))</f>
        <v/>
      </c>
      <c r="J1455" s="9"/>
      <c r="K1455" s="9"/>
      <c r="L1455" s="9"/>
      <c r="M1455" s="9"/>
      <c r="N1455" s="9"/>
    </row>
    <row r="1456" customFormat="false" ht="15" hidden="false" customHeight="false" outlineLevel="0" collapsed="false">
      <c r="A1456" s="14"/>
      <c r="B1456" s="9"/>
      <c r="C1456" s="9"/>
      <c r="D1456" s="15"/>
      <c r="E1456" s="9"/>
      <c r="F1456" s="9"/>
      <c r="G1456" s="16" t="str">
        <f aca="false">IF($D1456="","",$D1456*IF($F1456="",1,$F1456))</f>
        <v/>
      </c>
      <c r="H1456" s="9"/>
      <c r="I1456" s="10" t="str">
        <f aca="false">IF($H1456="","",IFERROR(INDEX(Categories!$B$5:$B$19,MATCH($H1456,Categories!$A$5:$A$19,0)),"UNMAPPED"))</f>
        <v/>
      </c>
      <c r="J1456" s="9"/>
      <c r="K1456" s="9"/>
      <c r="L1456" s="9"/>
      <c r="M1456" s="9"/>
      <c r="N1456" s="9"/>
    </row>
    <row r="1457" customFormat="false" ht="15" hidden="false" customHeight="false" outlineLevel="0" collapsed="false">
      <c r="A1457" s="14"/>
      <c r="B1457" s="9"/>
      <c r="C1457" s="9"/>
      <c r="D1457" s="15"/>
      <c r="E1457" s="9"/>
      <c r="F1457" s="9"/>
      <c r="G1457" s="16" t="str">
        <f aca="false">IF($D1457="","",$D1457*IF($F1457="",1,$F1457))</f>
        <v/>
      </c>
      <c r="H1457" s="9"/>
      <c r="I1457" s="10" t="str">
        <f aca="false">IF($H1457="","",IFERROR(INDEX(Categories!$B$5:$B$19,MATCH($H1457,Categories!$A$5:$A$19,0)),"UNMAPPED"))</f>
        <v/>
      </c>
      <c r="J1457" s="9"/>
      <c r="K1457" s="9"/>
      <c r="L1457" s="9"/>
      <c r="M1457" s="9"/>
      <c r="N1457" s="9"/>
    </row>
    <row r="1458" customFormat="false" ht="15" hidden="false" customHeight="false" outlineLevel="0" collapsed="false">
      <c r="A1458" s="14"/>
      <c r="B1458" s="9"/>
      <c r="C1458" s="9"/>
      <c r="D1458" s="15"/>
      <c r="E1458" s="9"/>
      <c r="F1458" s="9"/>
      <c r="G1458" s="16" t="str">
        <f aca="false">IF($D1458="","",$D1458*IF($F1458="",1,$F1458))</f>
        <v/>
      </c>
      <c r="H1458" s="9"/>
      <c r="I1458" s="10" t="str">
        <f aca="false">IF($H1458="","",IFERROR(INDEX(Categories!$B$5:$B$19,MATCH($H1458,Categories!$A$5:$A$19,0)),"UNMAPPED"))</f>
        <v/>
      </c>
      <c r="J1458" s="9"/>
      <c r="K1458" s="9"/>
      <c r="L1458" s="9"/>
      <c r="M1458" s="9"/>
      <c r="N1458" s="9"/>
    </row>
    <row r="1459" customFormat="false" ht="15" hidden="false" customHeight="false" outlineLevel="0" collapsed="false">
      <c r="A1459" s="14"/>
      <c r="B1459" s="9"/>
      <c r="C1459" s="9"/>
      <c r="D1459" s="15"/>
      <c r="E1459" s="9"/>
      <c r="F1459" s="9"/>
      <c r="G1459" s="16" t="str">
        <f aca="false">IF($D1459="","",$D1459*IF($F1459="",1,$F1459))</f>
        <v/>
      </c>
      <c r="H1459" s="9"/>
      <c r="I1459" s="10" t="str">
        <f aca="false">IF($H1459="","",IFERROR(INDEX(Categories!$B$5:$B$19,MATCH($H1459,Categories!$A$5:$A$19,0)),"UNMAPPED"))</f>
        <v/>
      </c>
      <c r="J1459" s="9"/>
      <c r="K1459" s="9"/>
      <c r="L1459" s="9"/>
      <c r="M1459" s="9"/>
      <c r="N1459" s="9"/>
    </row>
    <row r="1460" customFormat="false" ht="15" hidden="false" customHeight="false" outlineLevel="0" collapsed="false">
      <c r="A1460" s="14"/>
      <c r="B1460" s="9"/>
      <c r="C1460" s="9"/>
      <c r="D1460" s="15"/>
      <c r="E1460" s="9"/>
      <c r="F1460" s="9"/>
      <c r="G1460" s="16" t="str">
        <f aca="false">IF($D1460="","",$D1460*IF($F1460="",1,$F1460))</f>
        <v/>
      </c>
      <c r="H1460" s="9"/>
      <c r="I1460" s="10" t="str">
        <f aca="false">IF($H1460="","",IFERROR(INDEX(Categories!$B$5:$B$19,MATCH($H1460,Categories!$A$5:$A$19,0)),"UNMAPPED"))</f>
        <v/>
      </c>
      <c r="J1460" s="9"/>
      <c r="K1460" s="9"/>
      <c r="L1460" s="9"/>
      <c r="M1460" s="9"/>
      <c r="N1460" s="9"/>
    </row>
    <row r="1461" customFormat="false" ht="15" hidden="false" customHeight="false" outlineLevel="0" collapsed="false">
      <c r="A1461" s="14"/>
      <c r="B1461" s="9"/>
      <c r="C1461" s="9"/>
      <c r="D1461" s="15"/>
      <c r="E1461" s="9"/>
      <c r="F1461" s="9"/>
      <c r="G1461" s="16" t="str">
        <f aca="false">IF($D1461="","",$D1461*IF($F1461="",1,$F1461))</f>
        <v/>
      </c>
      <c r="H1461" s="9"/>
      <c r="I1461" s="10" t="str">
        <f aca="false">IF($H1461="","",IFERROR(INDEX(Categories!$B$5:$B$19,MATCH($H1461,Categories!$A$5:$A$19,0)),"UNMAPPED"))</f>
        <v/>
      </c>
      <c r="J1461" s="9"/>
      <c r="K1461" s="9"/>
      <c r="L1461" s="9"/>
      <c r="M1461" s="9"/>
      <c r="N1461" s="9"/>
    </row>
    <row r="1462" customFormat="false" ht="15" hidden="false" customHeight="false" outlineLevel="0" collapsed="false">
      <c r="A1462" s="14"/>
      <c r="B1462" s="9"/>
      <c r="C1462" s="9"/>
      <c r="D1462" s="15"/>
      <c r="E1462" s="9"/>
      <c r="F1462" s="9"/>
      <c r="G1462" s="16" t="str">
        <f aca="false">IF($D1462="","",$D1462*IF($F1462="",1,$F1462))</f>
        <v/>
      </c>
      <c r="H1462" s="9"/>
      <c r="I1462" s="10" t="str">
        <f aca="false">IF($H1462="","",IFERROR(INDEX(Categories!$B$5:$B$19,MATCH($H1462,Categories!$A$5:$A$19,0)),"UNMAPPED"))</f>
        <v/>
      </c>
      <c r="J1462" s="9"/>
      <c r="K1462" s="9"/>
      <c r="L1462" s="9"/>
      <c r="M1462" s="9"/>
      <c r="N1462" s="9"/>
    </row>
    <row r="1463" customFormat="false" ht="15" hidden="false" customHeight="false" outlineLevel="0" collapsed="false">
      <c r="A1463" s="14"/>
      <c r="B1463" s="9"/>
      <c r="C1463" s="9"/>
      <c r="D1463" s="15"/>
      <c r="E1463" s="9"/>
      <c r="F1463" s="9"/>
      <c r="G1463" s="16" t="str">
        <f aca="false">IF($D1463="","",$D1463*IF($F1463="",1,$F1463))</f>
        <v/>
      </c>
      <c r="H1463" s="9"/>
      <c r="I1463" s="10" t="str">
        <f aca="false">IF($H1463="","",IFERROR(INDEX(Categories!$B$5:$B$19,MATCH($H1463,Categories!$A$5:$A$19,0)),"UNMAPPED"))</f>
        <v/>
      </c>
      <c r="J1463" s="9"/>
      <c r="K1463" s="9"/>
      <c r="L1463" s="9"/>
      <c r="M1463" s="9"/>
      <c r="N1463" s="9"/>
    </row>
    <row r="1464" customFormat="false" ht="15" hidden="false" customHeight="false" outlineLevel="0" collapsed="false">
      <c r="A1464" s="14"/>
      <c r="B1464" s="9"/>
      <c r="C1464" s="9"/>
      <c r="D1464" s="15"/>
      <c r="E1464" s="9"/>
      <c r="F1464" s="9"/>
      <c r="G1464" s="16" t="str">
        <f aca="false">IF($D1464="","",$D1464*IF($F1464="",1,$F1464))</f>
        <v/>
      </c>
      <c r="H1464" s="9"/>
      <c r="I1464" s="10" t="str">
        <f aca="false">IF($H1464="","",IFERROR(INDEX(Categories!$B$5:$B$19,MATCH($H1464,Categories!$A$5:$A$19,0)),"UNMAPPED"))</f>
        <v/>
      </c>
      <c r="J1464" s="9"/>
      <c r="K1464" s="9"/>
      <c r="L1464" s="9"/>
      <c r="M1464" s="9"/>
      <c r="N1464" s="9"/>
    </row>
    <row r="1465" customFormat="false" ht="15" hidden="false" customHeight="false" outlineLevel="0" collapsed="false">
      <c r="A1465" s="14"/>
      <c r="B1465" s="9"/>
      <c r="C1465" s="9"/>
      <c r="D1465" s="15"/>
      <c r="E1465" s="9"/>
      <c r="F1465" s="9"/>
      <c r="G1465" s="16" t="str">
        <f aca="false">IF($D1465="","",$D1465*IF($F1465="",1,$F1465))</f>
        <v/>
      </c>
      <c r="H1465" s="9"/>
      <c r="I1465" s="10" t="str">
        <f aca="false">IF($H1465="","",IFERROR(INDEX(Categories!$B$5:$B$19,MATCH($H1465,Categories!$A$5:$A$19,0)),"UNMAPPED"))</f>
        <v/>
      </c>
      <c r="J1465" s="9"/>
      <c r="K1465" s="9"/>
      <c r="L1465" s="9"/>
      <c r="M1465" s="9"/>
      <c r="N1465" s="9"/>
    </row>
    <row r="1466" customFormat="false" ht="15" hidden="false" customHeight="false" outlineLevel="0" collapsed="false">
      <c r="A1466" s="14"/>
      <c r="B1466" s="9"/>
      <c r="C1466" s="9"/>
      <c r="D1466" s="15"/>
      <c r="E1466" s="9"/>
      <c r="F1466" s="9"/>
      <c r="G1466" s="16" t="str">
        <f aca="false">IF($D1466="","",$D1466*IF($F1466="",1,$F1466))</f>
        <v/>
      </c>
      <c r="H1466" s="9"/>
      <c r="I1466" s="10" t="str">
        <f aca="false">IF($H1466="","",IFERROR(INDEX(Categories!$B$5:$B$19,MATCH($H1466,Categories!$A$5:$A$19,0)),"UNMAPPED"))</f>
        <v/>
      </c>
      <c r="J1466" s="9"/>
      <c r="K1466" s="9"/>
      <c r="L1466" s="9"/>
      <c r="M1466" s="9"/>
      <c r="N1466" s="9"/>
    </row>
    <row r="1467" customFormat="false" ht="15" hidden="false" customHeight="false" outlineLevel="0" collapsed="false">
      <c r="A1467" s="14"/>
      <c r="B1467" s="9"/>
      <c r="C1467" s="9"/>
      <c r="D1467" s="15"/>
      <c r="E1467" s="9"/>
      <c r="F1467" s="9"/>
      <c r="G1467" s="16" t="str">
        <f aca="false">IF($D1467="","",$D1467*IF($F1467="",1,$F1467))</f>
        <v/>
      </c>
      <c r="H1467" s="9"/>
      <c r="I1467" s="10" t="str">
        <f aca="false">IF($H1467="","",IFERROR(INDEX(Categories!$B$5:$B$19,MATCH($H1467,Categories!$A$5:$A$19,0)),"UNMAPPED"))</f>
        <v/>
      </c>
      <c r="J1467" s="9"/>
      <c r="K1467" s="9"/>
      <c r="L1467" s="9"/>
      <c r="M1467" s="9"/>
      <c r="N1467" s="9"/>
    </row>
    <row r="1468" customFormat="false" ht="15" hidden="false" customHeight="false" outlineLevel="0" collapsed="false">
      <c r="A1468" s="14"/>
      <c r="B1468" s="9"/>
      <c r="C1468" s="9"/>
      <c r="D1468" s="15"/>
      <c r="E1468" s="9"/>
      <c r="F1468" s="9"/>
      <c r="G1468" s="16" t="str">
        <f aca="false">IF($D1468="","",$D1468*IF($F1468="",1,$F1468))</f>
        <v/>
      </c>
      <c r="H1468" s="9"/>
      <c r="I1468" s="10" t="str">
        <f aca="false">IF($H1468="","",IFERROR(INDEX(Categories!$B$5:$B$19,MATCH($H1468,Categories!$A$5:$A$19,0)),"UNMAPPED"))</f>
        <v/>
      </c>
      <c r="J1468" s="9"/>
      <c r="K1468" s="9"/>
      <c r="L1468" s="9"/>
      <c r="M1468" s="9"/>
      <c r="N1468" s="9"/>
    </row>
    <row r="1469" customFormat="false" ht="15" hidden="false" customHeight="false" outlineLevel="0" collapsed="false">
      <c r="A1469" s="14"/>
      <c r="B1469" s="9"/>
      <c r="C1469" s="9"/>
      <c r="D1469" s="15"/>
      <c r="E1469" s="9"/>
      <c r="F1469" s="9"/>
      <c r="G1469" s="16" t="str">
        <f aca="false">IF($D1469="","",$D1469*IF($F1469="",1,$F1469))</f>
        <v/>
      </c>
      <c r="H1469" s="9"/>
      <c r="I1469" s="10" t="str">
        <f aca="false">IF($H1469="","",IFERROR(INDEX(Categories!$B$5:$B$19,MATCH($H1469,Categories!$A$5:$A$19,0)),"UNMAPPED"))</f>
        <v/>
      </c>
      <c r="J1469" s="9"/>
      <c r="K1469" s="9"/>
      <c r="L1469" s="9"/>
      <c r="M1469" s="9"/>
      <c r="N1469" s="9"/>
    </row>
    <row r="1470" customFormat="false" ht="15" hidden="false" customHeight="false" outlineLevel="0" collapsed="false">
      <c r="A1470" s="14"/>
      <c r="B1470" s="9"/>
      <c r="C1470" s="9"/>
      <c r="D1470" s="15"/>
      <c r="E1470" s="9"/>
      <c r="F1470" s="9"/>
      <c r="G1470" s="16" t="str">
        <f aca="false">IF($D1470="","",$D1470*IF($F1470="",1,$F1470))</f>
        <v/>
      </c>
      <c r="H1470" s="9"/>
      <c r="I1470" s="10" t="str">
        <f aca="false">IF($H1470="","",IFERROR(INDEX(Categories!$B$5:$B$19,MATCH($H1470,Categories!$A$5:$A$19,0)),"UNMAPPED"))</f>
        <v/>
      </c>
      <c r="J1470" s="9"/>
      <c r="K1470" s="9"/>
      <c r="L1470" s="9"/>
      <c r="M1470" s="9"/>
      <c r="N1470" s="9"/>
    </row>
    <row r="1471" customFormat="false" ht="15" hidden="false" customHeight="false" outlineLevel="0" collapsed="false">
      <c r="A1471" s="14"/>
      <c r="B1471" s="9"/>
      <c r="C1471" s="9"/>
      <c r="D1471" s="15"/>
      <c r="E1471" s="9"/>
      <c r="F1471" s="9"/>
      <c r="G1471" s="16" t="str">
        <f aca="false">IF($D1471="","",$D1471*IF($F1471="",1,$F1471))</f>
        <v/>
      </c>
      <c r="H1471" s="9"/>
      <c r="I1471" s="10" t="str">
        <f aca="false">IF($H1471="","",IFERROR(INDEX(Categories!$B$5:$B$19,MATCH($H1471,Categories!$A$5:$A$19,0)),"UNMAPPED"))</f>
        <v/>
      </c>
      <c r="J1471" s="9"/>
      <c r="K1471" s="9"/>
      <c r="L1471" s="9"/>
      <c r="M1471" s="9"/>
      <c r="N1471" s="9"/>
    </row>
    <row r="1472" customFormat="false" ht="15" hidden="false" customHeight="false" outlineLevel="0" collapsed="false">
      <c r="A1472" s="14"/>
      <c r="B1472" s="9"/>
      <c r="C1472" s="9"/>
      <c r="D1472" s="15"/>
      <c r="E1472" s="9"/>
      <c r="F1472" s="9"/>
      <c r="G1472" s="16" t="str">
        <f aca="false">IF($D1472="","",$D1472*IF($F1472="",1,$F1472))</f>
        <v/>
      </c>
      <c r="H1472" s="9"/>
      <c r="I1472" s="10" t="str">
        <f aca="false">IF($H1472="","",IFERROR(INDEX(Categories!$B$5:$B$19,MATCH($H1472,Categories!$A$5:$A$19,0)),"UNMAPPED"))</f>
        <v/>
      </c>
      <c r="J1472" s="9"/>
      <c r="K1472" s="9"/>
      <c r="L1472" s="9"/>
      <c r="M1472" s="9"/>
      <c r="N1472" s="9"/>
    </row>
    <row r="1473" customFormat="false" ht="15" hidden="false" customHeight="false" outlineLevel="0" collapsed="false">
      <c r="A1473" s="14"/>
      <c r="B1473" s="9"/>
      <c r="C1473" s="9"/>
      <c r="D1473" s="15"/>
      <c r="E1473" s="9"/>
      <c r="F1473" s="9"/>
      <c r="G1473" s="16" t="str">
        <f aca="false">IF($D1473="","",$D1473*IF($F1473="",1,$F1473))</f>
        <v/>
      </c>
      <c r="H1473" s="9"/>
      <c r="I1473" s="10" t="str">
        <f aca="false">IF($H1473="","",IFERROR(INDEX(Categories!$B$5:$B$19,MATCH($H1473,Categories!$A$5:$A$19,0)),"UNMAPPED"))</f>
        <v/>
      </c>
      <c r="J1473" s="9"/>
      <c r="K1473" s="9"/>
      <c r="L1473" s="9"/>
      <c r="M1473" s="9"/>
      <c r="N1473" s="9"/>
    </row>
    <row r="1474" customFormat="false" ht="15" hidden="false" customHeight="false" outlineLevel="0" collapsed="false">
      <c r="A1474" s="14"/>
      <c r="B1474" s="9"/>
      <c r="C1474" s="9"/>
      <c r="D1474" s="15"/>
      <c r="E1474" s="9"/>
      <c r="F1474" s="9"/>
      <c r="G1474" s="16" t="str">
        <f aca="false">IF($D1474="","",$D1474*IF($F1474="",1,$F1474))</f>
        <v/>
      </c>
      <c r="H1474" s="9"/>
      <c r="I1474" s="10" t="str">
        <f aca="false">IF($H1474="","",IFERROR(INDEX(Categories!$B$5:$B$19,MATCH($H1474,Categories!$A$5:$A$19,0)),"UNMAPPED"))</f>
        <v/>
      </c>
      <c r="J1474" s="9"/>
      <c r="K1474" s="9"/>
      <c r="L1474" s="9"/>
      <c r="M1474" s="9"/>
      <c r="N1474" s="9"/>
    </row>
    <row r="1475" customFormat="false" ht="15" hidden="false" customHeight="false" outlineLevel="0" collapsed="false">
      <c r="A1475" s="14"/>
      <c r="B1475" s="9"/>
      <c r="C1475" s="9"/>
      <c r="D1475" s="15"/>
      <c r="E1475" s="9"/>
      <c r="F1475" s="9"/>
      <c r="G1475" s="16" t="str">
        <f aca="false">IF($D1475="","",$D1475*IF($F1475="",1,$F1475))</f>
        <v/>
      </c>
      <c r="H1475" s="9"/>
      <c r="I1475" s="10" t="str">
        <f aca="false">IF($H1475="","",IFERROR(INDEX(Categories!$B$5:$B$19,MATCH($H1475,Categories!$A$5:$A$19,0)),"UNMAPPED"))</f>
        <v/>
      </c>
      <c r="J1475" s="9"/>
      <c r="K1475" s="9"/>
      <c r="L1475" s="9"/>
      <c r="M1475" s="9"/>
      <c r="N1475" s="9"/>
    </row>
    <row r="1476" customFormat="false" ht="15" hidden="false" customHeight="false" outlineLevel="0" collapsed="false">
      <c r="A1476" s="14"/>
      <c r="B1476" s="9"/>
      <c r="C1476" s="9"/>
      <c r="D1476" s="15"/>
      <c r="E1476" s="9"/>
      <c r="F1476" s="9"/>
      <c r="G1476" s="16" t="str">
        <f aca="false">IF($D1476="","",$D1476*IF($F1476="",1,$F1476))</f>
        <v/>
      </c>
      <c r="H1476" s="9"/>
      <c r="I1476" s="10" t="str">
        <f aca="false">IF($H1476="","",IFERROR(INDEX(Categories!$B$5:$B$19,MATCH($H1476,Categories!$A$5:$A$19,0)),"UNMAPPED"))</f>
        <v/>
      </c>
      <c r="J1476" s="9"/>
      <c r="K1476" s="9"/>
      <c r="L1476" s="9"/>
      <c r="M1476" s="9"/>
      <c r="N1476" s="9"/>
    </row>
    <row r="1477" customFormat="false" ht="15" hidden="false" customHeight="false" outlineLevel="0" collapsed="false">
      <c r="A1477" s="14"/>
      <c r="B1477" s="9"/>
      <c r="C1477" s="9"/>
      <c r="D1477" s="15"/>
      <c r="E1477" s="9"/>
      <c r="F1477" s="9"/>
      <c r="G1477" s="16" t="str">
        <f aca="false">IF($D1477="","",$D1477*IF($F1477="",1,$F1477))</f>
        <v/>
      </c>
      <c r="H1477" s="9"/>
      <c r="I1477" s="10" t="str">
        <f aca="false">IF($H1477="","",IFERROR(INDEX(Categories!$B$5:$B$19,MATCH($H1477,Categories!$A$5:$A$19,0)),"UNMAPPED"))</f>
        <v/>
      </c>
      <c r="J1477" s="9"/>
      <c r="K1477" s="9"/>
      <c r="L1477" s="9"/>
      <c r="M1477" s="9"/>
      <c r="N1477" s="9"/>
    </row>
    <row r="1478" customFormat="false" ht="15" hidden="false" customHeight="false" outlineLevel="0" collapsed="false">
      <c r="A1478" s="14"/>
      <c r="B1478" s="9"/>
      <c r="C1478" s="9"/>
      <c r="D1478" s="15"/>
      <c r="E1478" s="9"/>
      <c r="F1478" s="9"/>
      <c r="G1478" s="16" t="str">
        <f aca="false">IF($D1478="","",$D1478*IF($F1478="",1,$F1478))</f>
        <v/>
      </c>
      <c r="H1478" s="9"/>
      <c r="I1478" s="10" t="str">
        <f aca="false">IF($H1478="","",IFERROR(INDEX(Categories!$B$5:$B$19,MATCH($H1478,Categories!$A$5:$A$19,0)),"UNMAPPED"))</f>
        <v/>
      </c>
      <c r="J1478" s="9"/>
      <c r="K1478" s="9"/>
      <c r="L1478" s="9"/>
      <c r="M1478" s="9"/>
      <c r="N1478" s="9"/>
    </row>
    <row r="1479" customFormat="false" ht="15" hidden="false" customHeight="false" outlineLevel="0" collapsed="false">
      <c r="A1479" s="14"/>
      <c r="B1479" s="9"/>
      <c r="C1479" s="9"/>
      <c r="D1479" s="15"/>
      <c r="E1479" s="9"/>
      <c r="F1479" s="9"/>
      <c r="G1479" s="16" t="str">
        <f aca="false">IF($D1479="","",$D1479*IF($F1479="",1,$F1479))</f>
        <v/>
      </c>
      <c r="H1479" s="9"/>
      <c r="I1479" s="10" t="str">
        <f aca="false">IF($H1479="","",IFERROR(INDEX(Categories!$B$5:$B$19,MATCH($H1479,Categories!$A$5:$A$19,0)),"UNMAPPED"))</f>
        <v/>
      </c>
      <c r="J1479" s="9"/>
      <c r="K1479" s="9"/>
      <c r="L1479" s="9"/>
      <c r="M1479" s="9"/>
      <c r="N1479" s="9"/>
    </row>
    <row r="1480" customFormat="false" ht="15" hidden="false" customHeight="false" outlineLevel="0" collapsed="false">
      <c r="A1480" s="14"/>
      <c r="B1480" s="9"/>
      <c r="C1480" s="9"/>
      <c r="D1480" s="15"/>
      <c r="E1480" s="9"/>
      <c r="F1480" s="9"/>
      <c r="G1480" s="16" t="str">
        <f aca="false">IF($D1480="","",$D1480*IF($F1480="",1,$F1480))</f>
        <v/>
      </c>
      <c r="H1480" s="9"/>
      <c r="I1480" s="10" t="str">
        <f aca="false">IF($H1480="","",IFERROR(INDEX(Categories!$B$5:$B$19,MATCH($H1480,Categories!$A$5:$A$19,0)),"UNMAPPED"))</f>
        <v/>
      </c>
      <c r="J1480" s="9"/>
      <c r="K1480" s="9"/>
      <c r="L1480" s="9"/>
      <c r="M1480" s="9"/>
      <c r="N1480" s="9"/>
    </row>
    <row r="1481" customFormat="false" ht="15" hidden="false" customHeight="false" outlineLevel="0" collapsed="false">
      <c r="A1481" s="14"/>
      <c r="B1481" s="9"/>
      <c r="C1481" s="9"/>
      <c r="D1481" s="15"/>
      <c r="E1481" s="9"/>
      <c r="F1481" s="9"/>
      <c r="G1481" s="16" t="str">
        <f aca="false">IF($D1481="","",$D1481*IF($F1481="",1,$F1481))</f>
        <v/>
      </c>
      <c r="H1481" s="9"/>
      <c r="I1481" s="10" t="str">
        <f aca="false">IF($H1481="","",IFERROR(INDEX(Categories!$B$5:$B$19,MATCH($H1481,Categories!$A$5:$A$19,0)),"UNMAPPED"))</f>
        <v/>
      </c>
      <c r="J1481" s="9"/>
      <c r="K1481" s="9"/>
      <c r="L1481" s="9"/>
      <c r="M1481" s="9"/>
      <c r="N1481" s="9"/>
    </row>
    <row r="1482" customFormat="false" ht="15" hidden="false" customHeight="false" outlineLevel="0" collapsed="false">
      <c r="A1482" s="14"/>
      <c r="B1482" s="9"/>
      <c r="C1482" s="9"/>
      <c r="D1482" s="15"/>
      <c r="E1482" s="9"/>
      <c r="F1482" s="9"/>
      <c r="G1482" s="16" t="str">
        <f aca="false">IF($D1482="","",$D1482*IF($F1482="",1,$F1482))</f>
        <v/>
      </c>
      <c r="H1482" s="9"/>
      <c r="I1482" s="10" t="str">
        <f aca="false">IF($H1482="","",IFERROR(INDEX(Categories!$B$5:$B$19,MATCH($H1482,Categories!$A$5:$A$19,0)),"UNMAPPED"))</f>
        <v/>
      </c>
      <c r="J1482" s="9"/>
      <c r="K1482" s="9"/>
      <c r="L1482" s="9"/>
      <c r="M1482" s="9"/>
      <c r="N1482" s="9"/>
    </row>
    <row r="1483" customFormat="false" ht="15" hidden="false" customHeight="false" outlineLevel="0" collapsed="false">
      <c r="A1483" s="14"/>
      <c r="B1483" s="9"/>
      <c r="C1483" s="9"/>
      <c r="D1483" s="15"/>
      <c r="E1483" s="9"/>
      <c r="F1483" s="9"/>
      <c r="G1483" s="16" t="str">
        <f aca="false">IF($D1483="","",$D1483*IF($F1483="",1,$F1483))</f>
        <v/>
      </c>
      <c r="H1483" s="9"/>
      <c r="I1483" s="10" t="str">
        <f aca="false">IF($H1483="","",IFERROR(INDEX(Categories!$B$5:$B$19,MATCH($H1483,Categories!$A$5:$A$19,0)),"UNMAPPED"))</f>
        <v/>
      </c>
      <c r="J1483" s="9"/>
      <c r="K1483" s="9"/>
      <c r="L1483" s="9"/>
      <c r="M1483" s="9"/>
      <c r="N1483" s="9"/>
    </row>
    <row r="1484" customFormat="false" ht="15" hidden="false" customHeight="false" outlineLevel="0" collapsed="false">
      <c r="A1484" s="14"/>
      <c r="B1484" s="9"/>
      <c r="C1484" s="9"/>
      <c r="D1484" s="15"/>
      <c r="E1484" s="9"/>
      <c r="F1484" s="9"/>
      <c r="G1484" s="16" t="str">
        <f aca="false">IF($D1484="","",$D1484*IF($F1484="",1,$F1484))</f>
        <v/>
      </c>
      <c r="H1484" s="9"/>
      <c r="I1484" s="10" t="str">
        <f aca="false">IF($H1484="","",IFERROR(INDEX(Categories!$B$5:$B$19,MATCH($H1484,Categories!$A$5:$A$19,0)),"UNMAPPED"))</f>
        <v/>
      </c>
      <c r="J1484" s="9"/>
      <c r="K1484" s="9"/>
      <c r="L1484" s="9"/>
      <c r="M1484" s="9"/>
      <c r="N1484" s="9"/>
    </row>
    <row r="1485" customFormat="false" ht="15" hidden="false" customHeight="false" outlineLevel="0" collapsed="false">
      <c r="A1485" s="14"/>
      <c r="B1485" s="9"/>
      <c r="C1485" s="9"/>
      <c r="D1485" s="15"/>
      <c r="E1485" s="9"/>
      <c r="F1485" s="9"/>
      <c r="G1485" s="16" t="str">
        <f aca="false">IF($D1485="","",$D1485*IF($F1485="",1,$F1485))</f>
        <v/>
      </c>
      <c r="H1485" s="9"/>
      <c r="I1485" s="10" t="str">
        <f aca="false">IF($H1485="","",IFERROR(INDEX(Categories!$B$5:$B$19,MATCH($H1485,Categories!$A$5:$A$19,0)),"UNMAPPED"))</f>
        <v/>
      </c>
      <c r="J1485" s="9"/>
      <c r="K1485" s="9"/>
      <c r="L1485" s="9"/>
      <c r="M1485" s="9"/>
      <c r="N1485" s="9"/>
    </row>
    <row r="1486" customFormat="false" ht="15" hidden="false" customHeight="false" outlineLevel="0" collapsed="false">
      <c r="A1486" s="14"/>
      <c r="B1486" s="9"/>
      <c r="C1486" s="9"/>
      <c r="D1486" s="15"/>
      <c r="E1486" s="9"/>
      <c r="F1486" s="9"/>
      <c r="G1486" s="16" t="str">
        <f aca="false">IF($D1486="","",$D1486*IF($F1486="",1,$F1486))</f>
        <v/>
      </c>
      <c r="H1486" s="9"/>
      <c r="I1486" s="10" t="str">
        <f aca="false">IF($H1486="","",IFERROR(INDEX(Categories!$B$5:$B$19,MATCH($H1486,Categories!$A$5:$A$19,0)),"UNMAPPED"))</f>
        <v/>
      </c>
      <c r="J1486" s="9"/>
      <c r="K1486" s="9"/>
      <c r="L1486" s="9"/>
      <c r="M1486" s="9"/>
      <c r="N1486" s="9"/>
    </row>
    <row r="1487" customFormat="false" ht="15" hidden="false" customHeight="false" outlineLevel="0" collapsed="false">
      <c r="A1487" s="14"/>
      <c r="B1487" s="9"/>
      <c r="C1487" s="9"/>
      <c r="D1487" s="15"/>
      <c r="E1487" s="9"/>
      <c r="F1487" s="9"/>
      <c r="G1487" s="16" t="str">
        <f aca="false">IF($D1487="","",$D1487*IF($F1487="",1,$F1487))</f>
        <v/>
      </c>
      <c r="H1487" s="9"/>
      <c r="I1487" s="10" t="str">
        <f aca="false">IF($H1487="","",IFERROR(INDEX(Categories!$B$5:$B$19,MATCH($H1487,Categories!$A$5:$A$19,0)),"UNMAPPED"))</f>
        <v/>
      </c>
      <c r="J1487" s="9"/>
      <c r="K1487" s="9"/>
      <c r="L1487" s="9"/>
      <c r="M1487" s="9"/>
      <c r="N1487" s="9"/>
    </row>
    <row r="1488" customFormat="false" ht="15" hidden="false" customHeight="false" outlineLevel="0" collapsed="false">
      <c r="A1488" s="14"/>
      <c r="B1488" s="9"/>
      <c r="C1488" s="9"/>
      <c r="D1488" s="15"/>
      <c r="E1488" s="9"/>
      <c r="F1488" s="9"/>
      <c r="G1488" s="16" t="str">
        <f aca="false">IF($D1488="","",$D1488*IF($F1488="",1,$F1488))</f>
        <v/>
      </c>
      <c r="H1488" s="9"/>
      <c r="I1488" s="10" t="str">
        <f aca="false">IF($H1488="","",IFERROR(INDEX(Categories!$B$5:$B$19,MATCH($H1488,Categories!$A$5:$A$19,0)),"UNMAPPED"))</f>
        <v/>
      </c>
      <c r="J1488" s="9"/>
      <c r="K1488" s="9"/>
      <c r="L1488" s="9"/>
      <c r="M1488" s="9"/>
      <c r="N1488" s="9"/>
    </row>
    <row r="1489" customFormat="false" ht="15" hidden="false" customHeight="false" outlineLevel="0" collapsed="false">
      <c r="A1489" s="14"/>
      <c r="B1489" s="9"/>
      <c r="C1489" s="9"/>
      <c r="D1489" s="15"/>
      <c r="E1489" s="9"/>
      <c r="F1489" s="9"/>
      <c r="G1489" s="16" t="str">
        <f aca="false">IF($D1489="","",$D1489*IF($F1489="",1,$F1489))</f>
        <v/>
      </c>
      <c r="H1489" s="9"/>
      <c r="I1489" s="10" t="str">
        <f aca="false">IF($H1489="","",IFERROR(INDEX(Categories!$B$5:$B$19,MATCH($H1489,Categories!$A$5:$A$19,0)),"UNMAPPED"))</f>
        <v/>
      </c>
      <c r="J1489" s="9"/>
      <c r="K1489" s="9"/>
      <c r="L1489" s="9"/>
      <c r="M1489" s="9"/>
      <c r="N1489" s="9"/>
    </row>
    <row r="1490" customFormat="false" ht="15" hidden="false" customHeight="false" outlineLevel="0" collapsed="false">
      <c r="A1490" s="14"/>
      <c r="B1490" s="9"/>
      <c r="C1490" s="9"/>
      <c r="D1490" s="15"/>
      <c r="E1490" s="9"/>
      <c r="F1490" s="9"/>
      <c r="G1490" s="16" t="str">
        <f aca="false">IF($D1490="","",$D1490*IF($F1490="",1,$F1490))</f>
        <v/>
      </c>
      <c r="H1490" s="9"/>
      <c r="I1490" s="10" t="str">
        <f aca="false">IF($H1490="","",IFERROR(INDEX(Categories!$B$5:$B$19,MATCH($H1490,Categories!$A$5:$A$19,0)),"UNMAPPED"))</f>
        <v/>
      </c>
      <c r="J1490" s="9"/>
      <c r="K1490" s="9"/>
      <c r="L1490" s="9"/>
      <c r="M1490" s="9"/>
      <c r="N1490" s="9"/>
    </row>
    <row r="1491" customFormat="false" ht="15" hidden="false" customHeight="false" outlineLevel="0" collapsed="false">
      <c r="A1491" s="14"/>
      <c r="B1491" s="9"/>
      <c r="C1491" s="9"/>
      <c r="D1491" s="15"/>
      <c r="E1491" s="9"/>
      <c r="F1491" s="9"/>
      <c r="G1491" s="16" t="str">
        <f aca="false">IF($D1491="","",$D1491*IF($F1491="",1,$F1491))</f>
        <v/>
      </c>
      <c r="H1491" s="9"/>
      <c r="I1491" s="10" t="str">
        <f aca="false">IF($H1491="","",IFERROR(INDEX(Categories!$B$5:$B$19,MATCH($H1491,Categories!$A$5:$A$19,0)),"UNMAPPED"))</f>
        <v/>
      </c>
      <c r="J1491" s="9"/>
      <c r="K1491" s="9"/>
      <c r="L1491" s="9"/>
      <c r="M1491" s="9"/>
      <c r="N1491" s="9"/>
    </row>
    <row r="1492" customFormat="false" ht="15" hidden="false" customHeight="false" outlineLevel="0" collapsed="false">
      <c r="A1492" s="14"/>
      <c r="B1492" s="9"/>
      <c r="C1492" s="9"/>
      <c r="D1492" s="15"/>
      <c r="E1492" s="9"/>
      <c r="F1492" s="9"/>
      <c r="G1492" s="16" t="str">
        <f aca="false">IF($D1492="","",$D1492*IF($F1492="",1,$F1492))</f>
        <v/>
      </c>
      <c r="H1492" s="9"/>
      <c r="I1492" s="10" t="str">
        <f aca="false">IF($H1492="","",IFERROR(INDEX(Categories!$B$5:$B$19,MATCH($H1492,Categories!$A$5:$A$19,0)),"UNMAPPED"))</f>
        <v/>
      </c>
      <c r="J1492" s="9"/>
      <c r="K1492" s="9"/>
      <c r="L1492" s="9"/>
      <c r="M1492" s="9"/>
      <c r="N1492" s="9"/>
    </row>
    <row r="1493" customFormat="false" ht="15" hidden="false" customHeight="false" outlineLevel="0" collapsed="false">
      <c r="A1493" s="14"/>
      <c r="B1493" s="9"/>
      <c r="C1493" s="9"/>
      <c r="D1493" s="15"/>
      <c r="E1493" s="9"/>
      <c r="F1493" s="9"/>
      <c r="G1493" s="16" t="str">
        <f aca="false">IF($D1493="","",$D1493*IF($F1493="",1,$F1493))</f>
        <v/>
      </c>
      <c r="H1493" s="9"/>
      <c r="I1493" s="10" t="str">
        <f aca="false">IF($H1493="","",IFERROR(INDEX(Categories!$B$5:$B$19,MATCH($H1493,Categories!$A$5:$A$19,0)),"UNMAPPED"))</f>
        <v/>
      </c>
      <c r="J1493" s="9"/>
      <c r="K1493" s="9"/>
      <c r="L1493" s="9"/>
      <c r="M1493" s="9"/>
      <c r="N1493" s="9"/>
    </row>
    <row r="1494" customFormat="false" ht="15" hidden="false" customHeight="false" outlineLevel="0" collapsed="false">
      <c r="A1494" s="14"/>
      <c r="B1494" s="9"/>
      <c r="C1494" s="9"/>
      <c r="D1494" s="15"/>
      <c r="E1494" s="9"/>
      <c r="F1494" s="9"/>
      <c r="G1494" s="16" t="str">
        <f aca="false">IF($D1494="","",$D1494*IF($F1494="",1,$F1494))</f>
        <v/>
      </c>
      <c r="H1494" s="9"/>
      <c r="I1494" s="10" t="str">
        <f aca="false">IF($H1494="","",IFERROR(INDEX(Categories!$B$5:$B$19,MATCH($H1494,Categories!$A$5:$A$19,0)),"UNMAPPED"))</f>
        <v/>
      </c>
      <c r="J1494" s="9"/>
      <c r="K1494" s="9"/>
      <c r="L1494" s="9"/>
      <c r="M1494" s="9"/>
      <c r="N1494" s="9"/>
    </row>
    <row r="1495" customFormat="false" ht="15" hidden="false" customHeight="false" outlineLevel="0" collapsed="false">
      <c r="A1495" s="14"/>
      <c r="B1495" s="9"/>
      <c r="C1495" s="9"/>
      <c r="D1495" s="15"/>
      <c r="E1495" s="9"/>
      <c r="F1495" s="9"/>
      <c r="G1495" s="16" t="str">
        <f aca="false">IF($D1495="","",$D1495*IF($F1495="",1,$F1495))</f>
        <v/>
      </c>
      <c r="H1495" s="9"/>
      <c r="I1495" s="10" t="str">
        <f aca="false">IF($H1495="","",IFERROR(INDEX(Categories!$B$5:$B$19,MATCH($H1495,Categories!$A$5:$A$19,0)),"UNMAPPED"))</f>
        <v/>
      </c>
      <c r="J1495" s="9"/>
      <c r="K1495" s="9"/>
      <c r="L1495" s="9"/>
      <c r="M1495" s="9"/>
      <c r="N1495" s="9"/>
    </row>
    <row r="1496" customFormat="false" ht="15" hidden="false" customHeight="false" outlineLevel="0" collapsed="false">
      <c r="A1496" s="14"/>
      <c r="B1496" s="9"/>
      <c r="C1496" s="9"/>
      <c r="D1496" s="15"/>
      <c r="E1496" s="9"/>
      <c r="F1496" s="9"/>
      <c r="G1496" s="16" t="str">
        <f aca="false">IF($D1496="","",$D1496*IF($F1496="",1,$F1496))</f>
        <v/>
      </c>
      <c r="H1496" s="9"/>
      <c r="I1496" s="10" t="str">
        <f aca="false">IF($H1496="","",IFERROR(INDEX(Categories!$B$5:$B$19,MATCH($H1496,Categories!$A$5:$A$19,0)),"UNMAPPED"))</f>
        <v/>
      </c>
      <c r="J1496" s="9"/>
      <c r="K1496" s="9"/>
      <c r="L1496" s="9"/>
      <c r="M1496" s="9"/>
      <c r="N1496" s="9"/>
    </row>
    <row r="1497" customFormat="false" ht="15" hidden="false" customHeight="false" outlineLevel="0" collapsed="false">
      <c r="A1497" s="14"/>
      <c r="B1497" s="9"/>
      <c r="C1497" s="9"/>
      <c r="D1497" s="15"/>
      <c r="E1497" s="9"/>
      <c r="F1497" s="9"/>
      <c r="G1497" s="16" t="str">
        <f aca="false">IF($D1497="","",$D1497*IF($F1497="",1,$F1497))</f>
        <v/>
      </c>
      <c r="H1497" s="9"/>
      <c r="I1497" s="10" t="str">
        <f aca="false">IF($H1497="","",IFERROR(INDEX(Categories!$B$5:$B$19,MATCH($H1497,Categories!$A$5:$A$19,0)),"UNMAPPED"))</f>
        <v/>
      </c>
      <c r="J1497" s="9"/>
      <c r="K1497" s="9"/>
      <c r="L1497" s="9"/>
      <c r="M1497" s="9"/>
      <c r="N1497" s="9"/>
    </row>
    <row r="1498" customFormat="false" ht="15" hidden="false" customHeight="false" outlineLevel="0" collapsed="false">
      <c r="A1498" s="14"/>
      <c r="B1498" s="9"/>
      <c r="C1498" s="9"/>
      <c r="D1498" s="15"/>
      <c r="E1498" s="9"/>
      <c r="F1498" s="9"/>
      <c r="G1498" s="16" t="str">
        <f aca="false">IF($D1498="","",$D1498*IF($F1498="",1,$F1498))</f>
        <v/>
      </c>
      <c r="H1498" s="9"/>
      <c r="I1498" s="10" t="str">
        <f aca="false">IF($H1498="","",IFERROR(INDEX(Categories!$B$5:$B$19,MATCH($H1498,Categories!$A$5:$A$19,0)),"UNMAPPED"))</f>
        <v/>
      </c>
      <c r="J1498" s="9"/>
      <c r="K1498" s="9"/>
      <c r="L1498" s="9"/>
      <c r="M1498" s="9"/>
      <c r="N1498" s="9"/>
    </row>
    <row r="1499" customFormat="false" ht="15" hidden="false" customHeight="false" outlineLevel="0" collapsed="false">
      <c r="A1499" s="14"/>
      <c r="B1499" s="9"/>
      <c r="C1499" s="9"/>
      <c r="D1499" s="15"/>
      <c r="E1499" s="9"/>
      <c r="F1499" s="9"/>
      <c r="G1499" s="16" t="str">
        <f aca="false">IF($D1499="","",$D1499*IF($F1499="",1,$F1499))</f>
        <v/>
      </c>
      <c r="H1499" s="9"/>
      <c r="I1499" s="10" t="str">
        <f aca="false">IF($H1499="","",IFERROR(INDEX(Categories!$B$5:$B$19,MATCH($H1499,Categories!$A$5:$A$19,0)),"UNMAPPED"))</f>
        <v/>
      </c>
      <c r="J1499" s="9"/>
      <c r="K1499" s="9"/>
      <c r="L1499" s="9"/>
      <c r="M1499" s="9"/>
      <c r="N1499" s="9"/>
    </row>
    <row r="1500" customFormat="false" ht="15" hidden="false" customHeight="false" outlineLevel="0" collapsed="false">
      <c r="A1500" s="14"/>
      <c r="B1500" s="9"/>
      <c r="C1500" s="9"/>
      <c r="D1500" s="15"/>
      <c r="E1500" s="9"/>
      <c r="F1500" s="9"/>
      <c r="G1500" s="16" t="str">
        <f aca="false">IF($D1500="","",$D1500*IF($F1500="",1,$F1500))</f>
        <v/>
      </c>
      <c r="H1500" s="9"/>
      <c r="I1500" s="10" t="str">
        <f aca="false">IF($H1500="","",IFERROR(INDEX(Categories!$B$5:$B$19,MATCH($H1500,Categories!$A$5:$A$19,0)),"UNMAPPED"))</f>
        <v/>
      </c>
      <c r="J1500" s="9"/>
      <c r="K1500" s="9"/>
      <c r="L1500" s="9"/>
      <c r="M1500" s="9"/>
      <c r="N1500" s="9"/>
    </row>
    <row r="1501" customFormat="false" ht="15" hidden="false" customHeight="false" outlineLevel="0" collapsed="false">
      <c r="A1501" s="14"/>
      <c r="B1501" s="9"/>
      <c r="C1501" s="9"/>
      <c r="D1501" s="15"/>
      <c r="E1501" s="9"/>
      <c r="F1501" s="9"/>
      <c r="G1501" s="16" t="str">
        <f aca="false">IF($D1501="","",$D1501*IF($F1501="",1,$F1501))</f>
        <v/>
      </c>
      <c r="H1501" s="9"/>
      <c r="I1501" s="10" t="str">
        <f aca="false">IF($H1501="","",IFERROR(INDEX(Categories!$B$5:$B$19,MATCH($H1501,Categories!$A$5:$A$19,0)),"UNMAPPED"))</f>
        <v/>
      </c>
      <c r="J1501" s="9"/>
      <c r="K1501" s="9"/>
      <c r="L1501" s="9"/>
      <c r="M1501" s="9"/>
      <c r="N1501" s="9"/>
    </row>
    <row r="1502" customFormat="false" ht="15" hidden="false" customHeight="false" outlineLevel="0" collapsed="false">
      <c r="A1502" s="14"/>
      <c r="B1502" s="9"/>
      <c r="C1502" s="9"/>
      <c r="D1502" s="15"/>
      <c r="E1502" s="9"/>
      <c r="F1502" s="9"/>
      <c r="G1502" s="16" t="str">
        <f aca="false">IF($D1502="","",$D1502*IF($F1502="",1,$F1502))</f>
        <v/>
      </c>
      <c r="H1502" s="9"/>
      <c r="I1502" s="10" t="str">
        <f aca="false">IF($H1502="","",IFERROR(INDEX(Categories!$B$5:$B$19,MATCH($H1502,Categories!$A$5:$A$19,0)),"UNMAPPED"))</f>
        <v/>
      </c>
      <c r="J1502" s="9"/>
      <c r="K1502" s="9"/>
      <c r="L1502" s="9"/>
      <c r="M1502" s="9"/>
      <c r="N1502" s="9"/>
    </row>
    <row r="1503" customFormat="false" ht="15" hidden="false" customHeight="false" outlineLevel="0" collapsed="false">
      <c r="A1503" s="14"/>
      <c r="B1503" s="9"/>
      <c r="C1503" s="9"/>
      <c r="D1503" s="15"/>
      <c r="E1503" s="9"/>
      <c r="F1503" s="9"/>
      <c r="G1503" s="16" t="str">
        <f aca="false">IF($D1503="","",$D1503*IF($F1503="",1,$F1503))</f>
        <v/>
      </c>
      <c r="H1503" s="9"/>
      <c r="I1503" s="10" t="str">
        <f aca="false">IF($H1503="","",IFERROR(INDEX(Categories!$B$5:$B$19,MATCH($H1503,Categories!$A$5:$A$19,0)),"UNMAPPED"))</f>
        <v/>
      </c>
      <c r="J1503" s="9"/>
      <c r="K1503" s="9"/>
      <c r="L1503" s="9"/>
      <c r="M1503" s="9"/>
      <c r="N1503" s="9"/>
    </row>
    <row r="1504" customFormat="false" ht="15" hidden="false" customHeight="false" outlineLevel="0" collapsed="false">
      <c r="A1504" s="14"/>
      <c r="B1504" s="9"/>
      <c r="C1504" s="9"/>
      <c r="D1504" s="15"/>
      <c r="E1504" s="9"/>
      <c r="F1504" s="9"/>
      <c r="G1504" s="16" t="str">
        <f aca="false">IF($D1504="","",$D1504*IF($F1504="",1,$F1504))</f>
        <v/>
      </c>
      <c r="H1504" s="9"/>
      <c r="I1504" s="10" t="str">
        <f aca="false">IF($H1504="","",IFERROR(INDEX(Categories!$B$5:$B$19,MATCH($H1504,Categories!$A$5:$A$19,0)),"UNMAPPED"))</f>
        <v/>
      </c>
      <c r="J1504" s="9"/>
      <c r="K1504" s="9"/>
      <c r="L1504" s="9"/>
      <c r="M1504" s="9"/>
      <c r="N1504" s="9"/>
    </row>
    <row r="1505" customFormat="false" ht="15" hidden="false" customHeight="false" outlineLevel="0" collapsed="false">
      <c r="A1505" s="14"/>
      <c r="B1505" s="9"/>
      <c r="C1505" s="9"/>
      <c r="D1505" s="15"/>
      <c r="E1505" s="9"/>
      <c r="F1505" s="9"/>
      <c r="G1505" s="16" t="str">
        <f aca="false">IF($D1505="","",$D1505*IF($F1505="",1,$F1505))</f>
        <v/>
      </c>
      <c r="H1505" s="9"/>
      <c r="I1505" s="10" t="str">
        <f aca="false">IF($H1505="","",IFERROR(INDEX(Categories!$B$5:$B$19,MATCH($H1505,Categories!$A$5:$A$19,0)),"UNMAPPED"))</f>
        <v/>
      </c>
      <c r="J1505" s="9"/>
      <c r="K1505" s="9"/>
      <c r="L1505" s="9"/>
      <c r="M1505" s="9"/>
      <c r="N1505" s="9"/>
    </row>
    <row r="1506" customFormat="false" ht="15" hidden="false" customHeight="false" outlineLevel="0" collapsed="false">
      <c r="A1506" s="14"/>
      <c r="B1506" s="9"/>
      <c r="C1506" s="9"/>
      <c r="D1506" s="15"/>
      <c r="E1506" s="9"/>
      <c r="F1506" s="9"/>
      <c r="G1506" s="16" t="str">
        <f aca="false">IF($D1506="","",$D1506*IF($F1506="",1,$F1506))</f>
        <v/>
      </c>
      <c r="H1506" s="9"/>
      <c r="I1506" s="10" t="str">
        <f aca="false">IF($H1506="","",IFERROR(INDEX(Categories!$B$5:$B$19,MATCH($H1506,Categories!$A$5:$A$19,0)),"UNMAPPED"))</f>
        <v/>
      </c>
      <c r="J1506" s="9"/>
      <c r="K1506" s="9"/>
      <c r="L1506" s="9"/>
      <c r="M1506" s="9"/>
      <c r="N1506" s="9"/>
    </row>
    <row r="1507" customFormat="false" ht="15" hidden="false" customHeight="false" outlineLevel="0" collapsed="false">
      <c r="A1507" s="14"/>
      <c r="B1507" s="9"/>
      <c r="C1507" s="9"/>
      <c r="D1507" s="15"/>
      <c r="E1507" s="9"/>
      <c r="F1507" s="9"/>
      <c r="G1507" s="16" t="str">
        <f aca="false">IF($D1507="","",$D1507*IF($F1507="",1,$F1507))</f>
        <v/>
      </c>
      <c r="H1507" s="9"/>
      <c r="I1507" s="10" t="str">
        <f aca="false">IF($H1507="","",IFERROR(INDEX(Categories!$B$5:$B$19,MATCH($H1507,Categories!$A$5:$A$19,0)),"UNMAPPED"))</f>
        <v/>
      </c>
      <c r="J1507" s="9"/>
      <c r="K1507" s="9"/>
      <c r="L1507" s="9"/>
      <c r="M1507" s="9"/>
      <c r="N1507" s="9"/>
    </row>
    <row r="1508" customFormat="false" ht="15" hidden="false" customHeight="false" outlineLevel="0" collapsed="false">
      <c r="A1508" s="14"/>
      <c r="B1508" s="9"/>
      <c r="C1508" s="9"/>
      <c r="D1508" s="15"/>
      <c r="E1508" s="9"/>
      <c r="F1508" s="9"/>
      <c r="G1508" s="16" t="str">
        <f aca="false">IF($D1508="","",$D1508*IF($F1508="",1,$F1508))</f>
        <v/>
      </c>
      <c r="H1508" s="9"/>
      <c r="I1508" s="10" t="str">
        <f aca="false">IF($H1508="","",IFERROR(INDEX(Categories!$B$5:$B$19,MATCH($H1508,Categories!$A$5:$A$19,0)),"UNMAPPED"))</f>
        <v/>
      </c>
      <c r="J1508" s="9"/>
      <c r="K1508" s="9"/>
      <c r="L1508" s="9"/>
      <c r="M1508" s="9"/>
      <c r="N1508" s="9"/>
    </row>
    <row r="1509" customFormat="false" ht="15" hidden="false" customHeight="false" outlineLevel="0" collapsed="false">
      <c r="A1509" s="14"/>
      <c r="B1509" s="9"/>
      <c r="C1509" s="9"/>
      <c r="D1509" s="15"/>
      <c r="E1509" s="9"/>
      <c r="F1509" s="9"/>
      <c r="G1509" s="16" t="str">
        <f aca="false">IF($D1509="","",$D1509*IF($F1509="",1,$F1509))</f>
        <v/>
      </c>
      <c r="H1509" s="9"/>
      <c r="I1509" s="10" t="str">
        <f aca="false">IF($H1509="","",IFERROR(INDEX(Categories!$B$5:$B$19,MATCH($H1509,Categories!$A$5:$A$19,0)),"UNMAPPED"))</f>
        <v/>
      </c>
      <c r="J1509" s="9"/>
      <c r="K1509" s="9"/>
      <c r="L1509" s="9"/>
      <c r="M1509" s="9"/>
      <c r="N1509" s="9"/>
    </row>
    <row r="1510" customFormat="false" ht="15" hidden="false" customHeight="false" outlineLevel="0" collapsed="false">
      <c r="A1510" s="14"/>
      <c r="B1510" s="9"/>
      <c r="C1510" s="9"/>
      <c r="D1510" s="15"/>
      <c r="E1510" s="9"/>
      <c r="F1510" s="9"/>
      <c r="G1510" s="16" t="str">
        <f aca="false">IF($D1510="","",$D1510*IF($F1510="",1,$F1510))</f>
        <v/>
      </c>
      <c r="H1510" s="9"/>
      <c r="I1510" s="10" t="str">
        <f aca="false">IF($H1510="","",IFERROR(INDEX(Categories!$B$5:$B$19,MATCH($H1510,Categories!$A$5:$A$19,0)),"UNMAPPED"))</f>
        <v/>
      </c>
      <c r="J1510" s="9"/>
      <c r="K1510" s="9"/>
      <c r="L1510" s="9"/>
      <c r="M1510" s="9"/>
      <c r="N1510" s="9"/>
    </row>
    <row r="1511" customFormat="false" ht="15" hidden="false" customHeight="false" outlineLevel="0" collapsed="false">
      <c r="A1511" s="14"/>
      <c r="B1511" s="9"/>
      <c r="C1511" s="9"/>
      <c r="D1511" s="15"/>
      <c r="E1511" s="9"/>
      <c r="F1511" s="9"/>
      <c r="G1511" s="16" t="str">
        <f aca="false">IF($D1511="","",$D1511*IF($F1511="",1,$F1511))</f>
        <v/>
      </c>
      <c r="H1511" s="9"/>
      <c r="I1511" s="10" t="str">
        <f aca="false">IF($H1511="","",IFERROR(INDEX(Categories!$B$5:$B$19,MATCH($H1511,Categories!$A$5:$A$19,0)),"UNMAPPED"))</f>
        <v/>
      </c>
      <c r="J1511" s="9"/>
      <c r="K1511" s="9"/>
      <c r="L1511" s="9"/>
      <c r="M1511" s="9"/>
      <c r="N1511" s="9"/>
    </row>
    <row r="1512" customFormat="false" ht="15" hidden="false" customHeight="false" outlineLevel="0" collapsed="false">
      <c r="A1512" s="14"/>
      <c r="B1512" s="9"/>
      <c r="C1512" s="9"/>
      <c r="D1512" s="15"/>
      <c r="E1512" s="9"/>
      <c r="F1512" s="9"/>
      <c r="G1512" s="16" t="str">
        <f aca="false">IF($D1512="","",$D1512*IF($F1512="",1,$F1512))</f>
        <v/>
      </c>
      <c r="H1512" s="9"/>
      <c r="I1512" s="10" t="str">
        <f aca="false">IF($H1512="","",IFERROR(INDEX(Categories!$B$5:$B$19,MATCH($H1512,Categories!$A$5:$A$19,0)),"UNMAPPED"))</f>
        <v/>
      </c>
      <c r="J1512" s="9"/>
      <c r="K1512" s="9"/>
      <c r="L1512" s="9"/>
      <c r="M1512" s="9"/>
      <c r="N1512" s="9"/>
    </row>
    <row r="1513" customFormat="false" ht="15" hidden="false" customHeight="false" outlineLevel="0" collapsed="false">
      <c r="A1513" s="14"/>
      <c r="B1513" s="9"/>
      <c r="C1513" s="9"/>
      <c r="D1513" s="15"/>
      <c r="E1513" s="9"/>
      <c r="F1513" s="9"/>
      <c r="G1513" s="16" t="str">
        <f aca="false">IF($D1513="","",$D1513*IF($F1513="",1,$F1513))</f>
        <v/>
      </c>
      <c r="H1513" s="9"/>
      <c r="I1513" s="10" t="str">
        <f aca="false">IF($H1513="","",IFERROR(INDEX(Categories!$B$5:$B$19,MATCH($H1513,Categories!$A$5:$A$19,0)),"UNMAPPED"))</f>
        <v/>
      </c>
      <c r="J1513" s="9"/>
      <c r="K1513" s="9"/>
      <c r="L1513" s="9"/>
      <c r="M1513" s="9"/>
      <c r="N1513" s="9"/>
    </row>
    <row r="1514" customFormat="false" ht="15" hidden="false" customHeight="false" outlineLevel="0" collapsed="false">
      <c r="A1514" s="14"/>
      <c r="B1514" s="9"/>
      <c r="C1514" s="9"/>
      <c r="D1514" s="15"/>
      <c r="E1514" s="9"/>
      <c r="F1514" s="9"/>
      <c r="G1514" s="16" t="str">
        <f aca="false">IF($D1514="","",$D1514*IF($F1514="",1,$F1514))</f>
        <v/>
      </c>
      <c r="H1514" s="9"/>
      <c r="I1514" s="10" t="str">
        <f aca="false">IF($H1514="","",IFERROR(INDEX(Categories!$B$5:$B$19,MATCH($H1514,Categories!$A$5:$A$19,0)),"UNMAPPED"))</f>
        <v/>
      </c>
      <c r="J1514" s="9"/>
      <c r="K1514" s="9"/>
      <c r="L1514" s="9"/>
      <c r="M1514" s="9"/>
      <c r="N1514" s="9"/>
    </row>
    <row r="1515" customFormat="false" ht="15" hidden="false" customHeight="false" outlineLevel="0" collapsed="false">
      <c r="A1515" s="14"/>
      <c r="B1515" s="9"/>
      <c r="C1515" s="9"/>
      <c r="D1515" s="15"/>
      <c r="E1515" s="9"/>
      <c r="F1515" s="9"/>
      <c r="G1515" s="16" t="str">
        <f aca="false">IF($D1515="","",$D1515*IF($F1515="",1,$F1515))</f>
        <v/>
      </c>
      <c r="H1515" s="9"/>
      <c r="I1515" s="10" t="str">
        <f aca="false">IF($H1515="","",IFERROR(INDEX(Categories!$B$5:$B$19,MATCH($H1515,Categories!$A$5:$A$19,0)),"UNMAPPED"))</f>
        <v/>
      </c>
      <c r="J1515" s="9"/>
      <c r="K1515" s="9"/>
      <c r="L1515" s="9"/>
      <c r="M1515" s="9"/>
      <c r="N1515" s="9"/>
    </row>
    <row r="1516" customFormat="false" ht="15" hidden="false" customHeight="false" outlineLevel="0" collapsed="false">
      <c r="A1516" s="14"/>
      <c r="B1516" s="9"/>
      <c r="C1516" s="9"/>
      <c r="D1516" s="15"/>
      <c r="E1516" s="9"/>
      <c r="F1516" s="9"/>
      <c r="G1516" s="16" t="str">
        <f aca="false">IF($D1516="","",$D1516*IF($F1516="",1,$F1516))</f>
        <v/>
      </c>
      <c r="H1516" s="9"/>
      <c r="I1516" s="10" t="str">
        <f aca="false">IF($H1516="","",IFERROR(INDEX(Categories!$B$5:$B$19,MATCH($H1516,Categories!$A$5:$A$19,0)),"UNMAPPED"))</f>
        <v/>
      </c>
      <c r="J1516" s="9"/>
      <c r="K1516" s="9"/>
      <c r="L1516" s="9"/>
      <c r="M1516" s="9"/>
      <c r="N1516" s="9"/>
    </row>
    <row r="1517" customFormat="false" ht="15" hidden="false" customHeight="false" outlineLevel="0" collapsed="false">
      <c r="A1517" s="14"/>
      <c r="B1517" s="9"/>
      <c r="C1517" s="9"/>
      <c r="D1517" s="15"/>
      <c r="E1517" s="9"/>
      <c r="F1517" s="9"/>
      <c r="G1517" s="16" t="str">
        <f aca="false">IF($D1517="","",$D1517*IF($F1517="",1,$F1517))</f>
        <v/>
      </c>
      <c r="H1517" s="9"/>
      <c r="I1517" s="10" t="str">
        <f aca="false">IF($H1517="","",IFERROR(INDEX(Categories!$B$5:$B$19,MATCH($H1517,Categories!$A$5:$A$19,0)),"UNMAPPED"))</f>
        <v/>
      </c>
      <c r="J1517" s="9"/>
      <c r="K1517" s="9"/>
      <c r="L1517" s="9"/>
      <c r="M1517" s="9"/>
      <c r="N1517" s="9"/>
    </row>
    <row r="1518" customFormat="false" ht="15" hidden="false" customHeight="false" outlineLevel="0" collapsed="false">
      <c r="A1518" s="14"/>
      <c r="B1518" s="9"/>
      <c r="C1518" s="9"/>
      <c r="D1518" s="15"/>
      <c r="E1518" s="9"/>
      <c r="F1518" s="9"/>
      <c r="G1518" s="16" t="str">
        <f aca="false">IF($D1518="","",$D1518*IF($F1518="",1,$F1518))</f>
        <v/>
      </c>
      <c r="H1518" s="9"/>
      <c r="I1518" s="10" t="str">
        <f aca="false">IF($H1518="","",IFERROR(INDEX(Categories!$B$5:$B$19,MATCH($H1518,Categories!$A$5:$A$19,0)),"UNMAPPED"))</f>
        <v/>
      </c>
      <c r="J1518" s="9"/>
      <c r="K1518" s="9"/>
      <c r="L1518" s="9"/>
      <c r="M1518" s="9"/>
      <c r="N1518" s="9"/>
    </row>
    <row r="1519" customFormat="false" ht="15" hidden="false" customHeight="false" outlineLevel="0" collapsed="false">
      <c r="A1519" s="14"/>
      <c r="B1519" s="9"/>
      <c r="C1519" s="9"/>
      <c r="D1519" s="15"/>
      <c r="E1519" s="9"/>
      <c r="F1519" s="9"/>
      <c r="G1519" s="16" t="str">
        <f aca="false">IF($D1519="","",$D1519*IF($F1519="",1,$F1519))</f>
        <v/>
      </c>
      <c r="H1519" s="9"/>
      <c r="I1519" s="10" t="str">
        <f aca="false">IF($H1519="","",IFERROR(INDEX(Categories!$B$5:$B$19,MATCH($H1519,Categories!$A$5:$A$19,0)),"UNMAPPED"))</f>
        <v/>
      </c>
      <c r="J1519" s="9"/>
      <c r="K1519" s="9"/>
      <c r="L1519" s="9"/>
      <c r="M1519" s="9"/>
      <c r="N1519" s="9"/>
    </row>
    <row r="1520" customFormat="false" ht="15" hidden="false" customHeight="false" outlineLevel="0" collapsed="false">
      <c r="A1520" s="14"/>
      <c r="B1520" s="9"/>
      <c r="C1520" s="9"/>
      <c r="D1520" s="15"/>
      <c r="E1520" s="9"/>
      <c r="F1520" s="9"/>
      <c r="G1520" s="16" t="str">
        <f aca="false">IF($D1520="","",$D1520*IF($F1520="",1,$F1520))</f>
        <v/>
      </c>
      <c r="H1520" s="9"/>
      <c r="I1520" s="10" t="str">
        <f aca="false">IF($H1520="","",IFERROR(INDEX(Categories!$B$5:$B$19,MATCH($H1520,Categories!$A$5:$A$19,0)),"UNMAPPED"))</f>
        <v/>
      </c>
      <c r="J1520" s="9"/>
      <c r="K1520" s="9"/>
      <c r="L1520" s="9"/>
      <c r="M1520" s="9"/>
      <c r="N1520" s="9"/>
    </row>
    <row r="1521" customFormat="false" ht="15" hidden="false" customHeight="false" outlineLevel="0" collapsed="false">
      <c r="A1521" s="14"/>
      <c r="B1521" s="9"/>
      <c r="C1521" s="9"/>
      <c r="D1521" s="15"/>
      <c r="E1521" s="9"/>
      <c r="F1521" s="9"/>
      <c r="G1521" s="16" t="str">
        <f aca="false">IF($D1521="","",$D1521*IF($F1521="",1,$F1521))</f>
        <v/>
      </c>
      <c r="H1521" s="9"/>
      <c r="I1521" s="10" t="str">
        <f aca="false">IF($H1521="","",IFERROR(INDEX(Categories!$B$5:$B$19,MATCH($H1521,Categories!$A$5:$A$19,0)),"UNMAPPED"))</f>
        <v/>
      </c>
      <c r="J1521" s="9"/>
      <c r="K1521" s="9"/>
      <c r="L1521" s="9"/>
      <c r="M1521" s="9"/>
      <c r="N1521" s="9"/>
    </row>
    <row r="1522" customFormat="false" ht="15" hidden="false" customHeight="false" outlineLevel="0" collapsed="false">
      <c r="A1522" s="14"/>
      <c r="B1522" s="9"/>
      <c r="C1522" s="9"/>
      <c r="D1522" s="15"/>
      <c r="E1522" s="9"/>
      <c r="F1522" s="9"/>
      <c r="G1522" s="16" t="str">
        <f aca="false">IF($D1522="","",$D1522*IF($F1522="",1,$F1522))</f>
        <v/>
      </c>
      <c r="H1522" s="9"/>
      <c r="I1522" s="10" t="str">
        <f aca="false">IF($H1522="","",IFERROR(INDEX(Categories!$B$5:$B$19,MATCH($H1522,Categories!$A$5:$A$19,0)),"UNMAPPED"))</f>
        <v/>
      </c>
      <c r="J1522" s="9"/>
      <c r="K1522" s="9"/>
      <c r="L1522" s="9"/>
      <c r="M1522" s="9"/>
      <c r="N1522" s="9"/>
    </row>
    <row r="1523" customFormat="false" ht="15" hidden="false" customHeight="false" outlineLevel="0" collapsed="false">
      <c r="A1523" s="14"/>
      <c r="B1523" s="9"/>
      <c r="C1523" s="9"/>
      <c r="D1523" s="15"/>
      <c r="E1523" s="9"/>
      <c r="F1523" s="9"/>
      <c r="G1523" s="16" t="str">
        <f aca="false">IF($D1523="","",$D1523*IF($F1523="",1,$F1523))</f>
        <v/>
      </c>
      <c r="H1523" s="9"/>
      <c r="I1523" s="10" t="str">
        <f aca="false">IF($H1523="","",IFERROR(INDEX(Categories!$B$5:$B$19,MATCH($H1523,Categories!$A$5:$A$19,0)),"UNMAPPED"))</f>
        <v/>
      </c>
      <c r="J1523" s="9"/>
      <c r="K1523" s="9"/>
      <c r="L1523" s="9"/>
      <c r="M1523" s="9"/>
      <c r="N1523" s="9"/>
    </row>
    <row r="1524" customFormat="false" ht="15" hidden="false" customHeight="false" outlineLevel="0" collapsed="false">
      <c r="A1524" s="14"/>
      <c r="B1524" s="9"/>
      <c r="C1524" s="9"/>
      <c r="D1524" s="15"/>
      <c r="E1524" s="9"/>
      <c r="F1524" s="9"/>
      <c r="G1524" s="16" t="str">
        <f aca="false">IF($D1524="","",$D1524*IF($F1524="",1,$F1524))</f>
        <v/>
      </c>
      <c r="H1524" s="9"/>
      <c r="I1524" s="10" t="str">
        <f aca="false">IF($H1524="","",IFERROR(INDEX(Categories!$B$5:$B$19,MATCH($H1524,Categories!$A$5:$A$19,0)),"UNMAPPED"))</f>
        <v/>
      </c>
      <c r="J1524" s="9"/>
      <c r="K1524" s="9"/>
      <c r="L1524" s="9"/>
      <c r="M1524" s="9"/>
      <c r="N1524" s="9"/>
    </row>
    <row r="1525" customFormat="false" ht="15" hidden="false" customHeight="false" outlineLevel="0" collapsed="false">
      <c r="A1525" s="14"/>
      <c r="B1525" s="9"/>
      <c r="C1525" s="9"/>
      <c r="D1525" s="15"/>
      <c r="E1525" s="9"/>
      <c r="F1525" s="9"/>
      <c r="G1525" s="16" t="str">
        <f aca="false">IF($D1525="","",$D1525*IF($F1525="",1,$F1525))</f>
        <v/>
      </c>
      <c r="H1525" s="9"/>
      <c r="I1525" s="10" t="str">
        <f aca="false">IF($H1525="","",IFERROR(INDEX(Categories!$B$5:$B$19,MATCH($H1525,Categories!$A$5:$A$19,0)),"UNMAPPED"))</f>
        <v/>
      </c>
      <c r="J1525" s="9"/>
      <c r="K1525" s="9"/>
      <c r="L1525" s="9"/>
      <c r="M1525" s="9"/>
      <c r="N1525" s="9"/>
    </row>
    <row r="1526" customFormat="false" ht="15" hidden="false" customHeight="false" outlineLevel="0" collapsed="false">
      <c r="A1526" s="14"/>
      <c r="B1526" s="9"/>
      <c r="C1526" s="9"/>
      <c r="D1526" s="15"/>
      <c r="E1526" s="9"/>
      <c r="F1526" s="9"/>
      <c r="G1526" s="16" t="str">
        <f aca="false">IF($D1526="","",$D1526*IF($F1526="",1,$F1526))</f>
        <v/>
      </c>
      <c r="H1526" s="9"/>
      <c r="I1526" s="10" t="str">
        <f aca="false">IF($H1526="","",IFERROR(INDEX(Categories!$B$5:$B$19,MATCH($H1526,Categories!$A$5:$A$19,0)),"UNMAPPED"))</f>
        <v/>
      </c>
      <c r="J1526" s="9"/>
      <c r="K1526" s="9"/>
      <c r="L1526" s="9"/>
      <c r="M1526" s="9"/>
      <c r="N1526" s="9"/>
    </row>
    <row r="1527" customFormat="false" ht="15" hidden="false" customHeight="false" outlineLevel="0" collapsed="false">
      <c r="A1527" s="14"/>
      <c r="B1527" s="9"/>
      <c r="C1527" s="9"/>
      <c r="D1527" s="15"/>
      <c r="E1527" s="9"/>
      <c r="F1527" s="9"/>
      <c r="G1527" s="16" t="str">
        <f aca="false">IF($D1527="","",$D1527*IF($F1527="",1,$F1527))</f>
        <v/>
      </c>
      <c r="H1527" s="9"/>
      <c r="I1527" s="10" t="str">
        <f aca="false">IF($H1527="","",IFERROR(INDEX(Categories!$B$5:$B$19,MATCH($H1527,Categories!$A$5:$A$19,0)),"UNMAPPED"))</f>
        <v/>
      </c>
      <c r="J1527" s="9"/>
      <c r="K1527" s="9"/>
      <c r="L1527" s="9"/>
      <c r="M1527" s="9"/>
      <c r="N1527" s="9"/>
    </row>
    <row r="1528" customFormat="false" ht="15" hidden="false" customHeight="false" outlineLevel="0" collapsed="false">
      <c r="A1528" s="14"/>
      <c r="B1528" s="9"/>
      <c r="C1528" s="9"/>
      <c r="D1528" s="15"/>
      <c r="E1528" s="9"/>
      <c r="F1528" s="9"/>
      <c r="G1528" s="16" t="str">
        <f aca="false">IF($D1528="","",$D1528*IF($F1528="",1,$F1528))</f>
        <v/>
      </c>
      <c r="H1528" s="9"/>
      <c r="I1528" s="10" t="str">
        <f aca="false">IF($H1528="","",IFERROR(INDEX(Categories!$B$5:$B$19,MATCH($H1528,Categories!$A$5:$A$19,0)),"UNMAPPED"))</f>
        <v/>
      </c>
      <c r="J1528" s="9"/>
      <c r="K1528" s="9"/>
      <c r="L1528" s="9"/>
      <c r="M1528" s="9"/>
      <c r="N1528" s="9"/>
    </row>
    <row r="1529" customFormat="false" ht="15" hidden="false" customHeight="false" outlineLevel="0" collapsed="false">
      <c r="A1529" s="14"/>
      <c r="B1529" s="9"/>
      <c r="C1529" s="9"/>
      <c r="D1529" s="15"/>
      <c r="E1529" s="9"/>
      <c r="F1529" s="9"/>
      <c r="G1529" s="16" t="str">
        <f aca="false">IF($D1529="","",$D1529*IF($F1529="",1,$F1529))</f>
        <v/>
      </c>
      <c r="H1529" s="9"/>
      <c r="I1529" s="10" t="str">
        <f aca="false">IF($H1529="","",IFERROR(INDEX(Categories!$B$5:$B$19,MATCH($H1529,Categories!$A$5:$A$19,0)),"UNMAPPED"))</f>
        <v/>
      </c>
      <c r="J1529" s="9"/>
      <c r="K1529" s="9"/>
      <c r="L1529" s="9"/>
      <c r="M1529" s="9"/>
      <c r="N1529" s="9"/>
    </row>
    <row r="1530" customFormat="false" ht="15" hidden="false" customHeight="false" outlineLevel="0" collapsed="false">
      <c r="A1530" s="14"/>
      <c r="B1530" s="9"/>
      <c r="C1530" s="9"/>
      <c r="D1530" s="15"/>
      <c r="E1530" s="9"/>
      <c r="F1530" s="9"/>
      <c r="G1530" s="16" t="str">
        <f aca="false">IF($D1530="","",$D1530*IF($F1530="",1,$F1530))</f>
        <v/>
      </c>
      <c r="H1530" s="9"/>
      <c r="I1530" s="10" t="str">
        <f aca="false">IF($H1530="","",IFERROR(INDEX(Categories!$B$5:$B$19,MATCH($H1530,Categories!$A$5:$A$19,0)),"UNMAPPED"))</f>
        <v/>
      </c>
      <c r="J1530" s="9"/>
      <c r="K1530" s="9"/>
      <c r="L1530" s="9"/>
      <c r="M1530" s="9"/>
      <c r="N1530" s="9"/>
    </row>
    <row r="1531" customFormat="false" ht="15" hidden="false" customHeight="false" outlineLevel="0" collapsed="false">
      <c r="A1531" s="14"/>
      <c r="B1531" s="9"/>
      <c r="C1531" s="9"/>
      <c r="D1531" s="15"/>
      <c r="E1531" s="9"/>
      <c r="F1531" s="9"/>
      <c r="G1531" s="16" t="str">
        <f aca="false">IF($D1531="","",$D1531*IF($F1531="",1,$F1531))</f>
        <v/>
      </c>
      <c r="H1531" s="9"/>
      <c r="I1531" s="10" t="str">
        <f aca="false">IF($H1531="","",IFERROR(INDEX(Categories!$B$5:$B$19,MATCH($H1531,Categories!$A$5:$A$19,0)),"UNMAPPED"))</f>
        <v/>
      </c>
      <c r="J1531" s="9"/>
      <c r="K1531" s="9"/>
      <c r="L1531" s="9"/>
      <c r="M1531" s="9"/>
      <c r="N1531" s="9"/>
    </row>
    <row r="1532" customFormat="false" ht="15" hidden="false" customHeight="false" outlineLevel="0" collapsed="false">
      <c r="A1532" s="14"/>
      <c r="B1532" s="9"/>
      <c r="C1532" s="9"/>
      <c r="D1532" s="15"/>
      <c r="E1532" s="9"/>
      <c r="F1532" s="9"/>
      <c r="G1532" s="16" t="str">
        <f aca="false">IF($D1532="","",$D1532*IF($F1532="",1,$F1532))</f>
        <v/>
      </c>
      <c r="H1532" s="9"/>
      <c r="I1532" s="10" t="str">
        <f aca="false">IF($H1532="","",IFERROR(INDEX(Categories!$B$5:$B$19,MATCH($H1532,Categories!$A$5:$A$19,0)),"UNMAPPED"))</f>
        <v/>
      </c>
      <c r="J1532" s="9"/>
      <c r="K1532" s="9"/>
      <c r="L1532" s="9"/>
      <c r="M1532" s="9"/>
      <c r="N1532" s="9"/>
    </row>
    <row r="1533" customFormat="false" ht="15" hidden="false" customHeight="false" outlineLevel="0" collapsed="false">
      <c r="A1533" s="14"/>
      <c r="B1533" s="9"/>
      <c r="C1533" s="9"/>
      <c r="D1533" s="15"/>
      <c r="E1533" s="9"/>
      <c r="F1533" s="9"/>
      <c r="G1533" s="16" t="str">
        <f aca="false">IF($D1533="","",$D1533*IF($F1533="",1,$F1533))</f>
        <v/>
      </c>
      <c r="H1533" s="9"/>
      <c r="I1533" s="10" t="str">
        <f aca="false">IF($H1533="","",IFERROR(INDEX(Categories!$B$5:$B$19,MATCH($H1533,Categories!$A$5:$A$19,0)),"UNMAPPED"))</f>
        <v/>
      </c>
      <c r="J1533" s="9"/>
      <c r="K1533" s="9"/>
      <c r="L1533" s="9"/>
      <c r="M1533" s="9"/>
      <c r="N1533" s="9"/>
    </row>
    <row r="1534" customFormat="false" ht="15" hidden="false" customHeight="false" outlineLevel="0" collapsed="false">
      <c r="A1534" s="14"/>
      <c r="B1534" s="9"/>
      <c r="C1534" s="9"/>
      <c r="D1534" s="15"/>
      <c r="E1534" s="9"/>
      <c r="F1534" s="9"/>
      <c r="G1534" s="16" t="str">
        <f aca="false">IF($D1534="","",$D1534*IF($F1534="",1,$F1534))</f>
        <v/>
      </c>
      <c r="H1534" s="9"/>
      <c r="I1534" s="10" t="str">
        <f aca="false">IF($H1534="","",IFERROR(INDEX(Categories!$B$5:$B$19,MATCH($H1534,Categories!$A$5:$A$19,0)),"UNMAPPED"))</f>
        <v/>
      </c>
      <c r="J1534" s="9"/>
      <c r="K1534" s="9"/>
      <c r="L1534" s="9"/>
      <c r="M1534" s="9"/>
      <c r="N1534" s="9"/>
    </row>
    <row r="1535" customFormat="false" ht="15" hidden="false" customHeight="false" outlineLevel="0" collapsed="false">
      <c r="A1535" s="14"/>
      <c r="B1535" s="9"/>
      <c r="C1535" s="9"/>
      <c r="D1535" s="15"/>
      <c r="E1535" s="9"/>
      <c r="F1535" s="9"/>
      <c r="G1535" s="16" t="str">
        <f aca="false">IF($D1535="","",$D1535*IF($F1535="",1,$F1535))</f>
        <v/>
      </c>
      <c r="H1535" s="9"/>
      <c r="I1535" s="10" t="str">
        <f aca="false">IF($H1535="","",IFERROR(INDEX(Categories!$B$5:$B$19,MATCH($H1535,Categories!$A$5:$A$19,0)),"UNMAPPED"))</f>
        <v/>
      </c>
      <c r="J1535" s="9"/>
      <c r="K1535" s="9"/>
      <c r="L1535" s="9"/>
      <c r="M1535" s="9"/>
      <c r="N1535" s="9"/>
    </row>
    <row r="1536" customFormat="false" ht="15" hidden="false" customHeight="false" outlineLevel="0" collapsed="false">
      <c r="A1536" s="14"/>
      <c r="B1536" s="9"/>
      <c r="C1536" s="9"/>
      <c r="D1536" s="15"/>
      <c r="E1536" s="9"/>
      <c r="F1536" s="9"/>
      <c r="G1536" s="16" t="str">
        <f aca="false">IF($D1536="","",$D1536*IF($F1536="",1,$F1536))</f>
        <v/>
      </c>
      <c r="H1536" s="9"/>
      <c r="I1536" s="10" t="str">
        <f aca="false">IF($H1536="","",IFERROR(INDEX(Categories!$B$5:$B$19,MATCH($H1536,Categories!$A$5:$A$19,0)),"UNMAPPED"))</f>
        <v/>
      </c>
      <c r="J1536" s="9"/>
      <c r="K1536" s="9"/>
      <c r="L1536" s="9"/>
      <c r="M1536" s="9"/>
      <c r="N1536" s="9"/>
    </row>
    <row r="1537" customFormat="false" ht="15" hidden="false" customHeight="false" outlineLevel="0" collapsed="false">
      <c r="A1537" s="14"/>
      <c r="B1537" s="9"/>
      <c r="C1537" s="9"/>
      <c r="D1537" s="15"/>
      <c r="E1537" s="9"/>
      <c r="F1537" s="9"/>
      <c r="G1537" s="16" t="str">
        <f aca="false">IF($D1537="","",$D1537*IF($F1537="",1,$F1537))</f>
        <v/>
      </c>
      <c r="H1537" s="9"/>
      <c r="I1537" s="10" t="str">
        <f aca="false">IF($H1537="","",IFERROR(INDEX(Categories!$B$5:$B$19,MATCH($H1537,Categories!$A$5:$A$19,0)),"UNMAPPED"))</f>
        <v/>
      </c>
      <c r="J1537" s="9"/>
      <c r="K1537" s="9"/>
      <c r="L1537" s="9"/>
      <c r="M1537" s="9"/>
      <c r="N1537" s="9"/>
    </row>
    <row r="1538" customFormat="false" ht="15" hidden="false" customHeight="false" outlineLevel="0" collapsed="false">
      <c r="A1538" s="14"/>
      <c r="B1538" s="9"/>
      <c r="C1538" s="9"/>
      <c r="D1538" s="15"/>
      <c r="E1538" s="9"/>
      <c r="F1538" s="9"/>
      <c r="G1538" s="16" t="str">
        <f aca="false">IF($D1538="","",$D1538*IF($F1538="",1,$F1538))</f>
        <v/>
      </c>
      <c r="H1538" s="9"/>
      <c r="I1538" s="10" t="str">
        <f aca="false">IF($H1538="","",IFERROR(INDEX(Categories!$B$5:$B$19,MATCH($H1538,Categories!$A$5:$A$19,0)),"UNMAPPED"))</f>
        <v/>
      </c>
      <c r="J1538" s="9"/>
      <c r="K1538" s="9"/>
      <c r="L1538" s="9"/>
      <c r="M1538" s="9"/>
      <c r="N1538" s="9"/>
    </row>
    <row r="1539" customFormat="false" ht="15" hidden="false" customHeight="false" outlineLevel="0" collapsed="false">
      <c r="A1539" s="14"/>
      <c r="B1539" s="9"/>
      <c r="C1539" s="9"/>
      <c r="D1539" s="15"/>
      <c r="E1539" s="9"/>
      <c r="F1539" s="9"/>
      <c r="G1539" s="16" t="str">
        <f aca="false">IF($D1539="","",$D1539*IF($F1539="",1,$F1539))</f>
        <v/>
      </c>
      <c r="H1539" s="9"/>
      <c r="I1539" s="10" t="str">
        <f aca="false">IF($H1539="","",IFERROR(INDEX(Categories!$B$5:$B$19,MATCH($H1539,Categories!$A$5:$A$19,0)),"UNMAPPED"))</f>
        <v/>
      </c>
      <c r="J1539" s="9"/>
      <c r="K1539" s="9"/>
      <c r="L1539" s="9"/>
      <c r="M1539" s="9"/>
      <c r="N1539" s="9"/>
    </row>
    <row r="1540" customFormat="false" ht="15" hidden="false" customHeight="false" outlineLevel="0" collapsed="false">
      <c r="A1540" s="14"/>
      <c r="B1540" s="9"/>
      <c r="C1540" s="9"/>
      <c r="D1540" s="15"/>
      <c r="E1540" s="9"/>
      <c r="F1540" s="9"/>
      <c r="G1540" s="16" t="str">
        <f aca="false">IF($D1540="","",$D1540*IF($F1540="",1,$F1540))</f>
        <v/>
      </c>
      <c r="H1540" s="9"/>
      <c r="I1540" s="10" t="str">
        <f aca="false">IF($H1540="","",IFERROR(INDEX(Categories!$B$5:$B$19,MATCH($H1540,Categories!$A$5:$A$19,0)),"UNMAPPED"))</f>
        <v/>
      </c>
      <c r="J1540" s="9"/>
      <c r="K1540" s="9"/>
      <c r="L1540" s="9"/>
      <c r="M1540" s="9"/>
      <c r="N1540" s="9"/>
    </row>
    <row r="1541" customFormat="false" ht="15" hidden="false" customHeight="false" outlineLevel="0" collapsed="false">
      <c r="A1541" s="14"/>
      <c r="B1541" s="9"/>
      <c r="C1541" s="9"/>
      <c r="D1541" s="15"/>
      <c r="E1541" s="9"/>
      <c r="F1541" s="9"/>
      <c r="G1541" s="16" t="str">
        <f aca="false">IF($D1541="","",$D1541*IF($F1541="",1,$F1541))</f>
        <v/>
      </c>
      <c r="H1541" s="9"/>
      <c r="I1541" s="10" t="str">
        <f aca="false">IF($H1541="","",IFERROR(INDEX(Categories!$B$5:$B$19,MATCH($H1541,Categories!$A$5:$A$19,0)),"UNMAPPED"))</f>
        <v/>
      </c>
      <c r="J1541" s="9"/>
      <c r="K1541" s="9"/>
      <c r="L1541" s="9"/>
      <c r="M1541" s="9"/>
      <c r="N1541" s="9"/>
    </row>
    <row r="1542" customFormat="false" ht="15" hidden="false" customHeight="false" outlineLevel="0" collapsed="false">
      <c r="A1542" s="14"/>
      <c r="B1542" s="9"/>
      <c r="C1542" s="9"/>
      <c r="D1542" s="15"/>
      <c r="E1542" s="9"/>
      <c r="F1542" s="9"/>
      <c r="G1542" s="16" t="str">
        <f aca="false">IF($D1542="","",$D1542*IF($F1542="",1,$F1542))</f>
        <v/>
      </c>
      <c r="H1542" s="9"/>
      <c r="I1542" s="10" t="str">
        <f aca="false">IF($H1542="","",IFERROR(INDEX(Categories!$B$5:$B$19,MATCH($H1542,Categories!$A$5:$A$19,0)),"UNMAPPED"))</f>
        <v/>
      </c>
      <c r="J1542" s="9"/>
      <c r="K1542" s="9"/>
      <c r="L1542" s="9"/>
      <c r="M1542" s="9"/>
      <c r="N1542" s="9"/>
    </row>
    <row r="1543" customFormat="false" ht="15" hidden="false" customHeight="false" outlineLevel="0" collapsed="false">
      <c r="A1543" s="14"/>
      <c r="B1543" s="9"/>
      <c r="C1543" s="9"/>
      <c r="D1543" s="15"/>
      <c r="E1543" s="9"/>
      <c r="F1543" s="9"/>
      <c r="G1543" s="16" t="str">
        <f aca="false">IF($D1543="","",$D1543*IF($F1543="",1,$F1543))</f>
        <v/>
      </c>
      <c r="H1543" s="9"/>
      <c r="I1543" s="10" t="str">
        <f aca="false">IF($H1543="","",IFERROR(INDEX(Categories!$B$5:$B$19,MATCH($H1543,Categories!$A$5:$A$19,0)),"UNMAPPED"))</f>
        <v/>
      </c>
      <c r="J1543" s="9"/>
      <c r="K1543" s="9"/>
      <c r="L1543" s="9"/>
      <c r="M1543" s="9"/>
      <c r="N1543" s="9"/>
    </row>
    <row r="1544" customFormat="false" ht="15" hidden="false" customHeight="false" outlineLevel="0" collapsed="false">
      <c r="A1544" s="14"/>
      <c r="B1544" s="9"/>
      <c r="C1544" s="9"/>
      <c r="D1544" s="15"/>
      <c r="E1544" s="9"/>
      <c r="F1544" s="9"/>
      <c r="G1544" s="16" t="str">
        <f aca="false">IF($D1544="","",$D1544*IF($F1544="",1,$F1544))</f>
        <v/>
      </c>
      <c r="H1544" s="9"/>
      <c r="I1544" s="10" t="str">
        <f aca="false">IF($H1544="","",IFERROR(INDEX(Categories!$B$5:$B$19,MATCH($H1544,Categories!$A$5:$A$19,0)),"UNMAPPED"))</f>
        <v/>
      </c>
      <c r="J1544" s="9"/>
      <c r="K1544" s="9"/>
      <c r="L1544" s="9"/>
      <c r="M1544" s="9"/>
      <c r="N1544" s="9"/>
    </row>
    <row r="1545" customFormat="false" ht="15" hidden="false" customHeight="false" outlineLevel="0" collapsed="false">
      <c r="A1545" s="14"/>
      <c r="B1545" s="9"/>
      <c r="C1545" s="9"/>
      <c r="D1545" s="15"/>
      <c r="E1545" s="9"/>
      <c r="F1545" s="9"/>
      <c r="G1545" s="16" t="str">
        <f aca="false">IF($D1545="","",$D1545*IF($F1545="",1,$F1545))</f>
        <v/>
      </c>
      <c r="H1545" s="9"/>
      <c r="I1545" s="10" t="str">
        <f aca="false">IF($H1545="","",IFERROR(INDEX(Categories!$B$5:$B$19,MATCH($H1545,Categories!$A$5:$A$19,0)),"UNMAPPED"))</f>
        <v/>
      </c>
      <c r="J1545" s="9"/>
      <c r="K1545" s="9"/>
      <c r="L1545" s="9"/>
      <c r="M1545" s="9"/>
      <c r="N1545" s="9"/>
    </row>
    <row r="1546" customFormat="false" ht="15" hidden="false" customHeight="false" outlineLevel="0" collapsed="false">
      <c r="A1546" s="14"/>
      <c r="B1546" s="9"/>
      <c r="C1546" s="9"/>
      <c r="D1546" s="15"/>
      <c r="E1546" s="9"/>
      <c r="F1546" s="9"/>
      <c r="G1546" s="16" t="str">
        <f aca="false">IF($D1546="","",$D1546*IF($F1546="",1,$F1546))</f>
        <v/>
      </c>
      <c r="H1546" s="9"/>
      <c r="I1546" s="10" t="str">
        <f aca="false">IF($H1546="","",IFERROR(INDEX(Categories!$B$5:$B$19,MATCH($H1546,Categories!$A$5:$A$19,0)),"UNMAPPED"))</f>
        <v/>
      </c>
      <c r="J1546" s="9"/>
      <c r="K1546" s="9"/>
      <c r="L1546" s="9"/>
      <c r="M1546" s="9"/>
      <c r="N1546" s="9"/>
    </row>
    <row r="1547" customFormat="false" ht="15" hidden="false" customHeight="false" outlineLevel="0" collapsed="false">
      <c r="A1547" s="14"/>
      <c r="B1547" s="9"/>
      <c r="C1547" s="9"/>
      <c r="D1547" s="15"/>
      <c r="E1547" s="9"/>
      <c r="F1547" s="9"/>
      <c r="G1547" s="16" t="str">
        <f aca="false">IF($D1547="","",$D1547*IF($F1547="",1,$F1547))</f>
        <v/>
      </c>
      <c r="H1547" s="9"/>
      <c r="I1547" s="10" t="str">
        <f aca="false">IF($H1547="","",IFERROR(INDEX(Categories!$B$5:$B$19,MATCH($H1547,Categories!$A$5:$A$19,0)),"UNMAPPED"))</f>
        <v/>
      </c>
      <c r="J1547" s="9"/>
      <c r="K1547" s="9"/>
      <c r="L1547" s="9"/>
      <c r="M1547" s="9"/>
      <c r="N1547" s="9"/>
    </row>
    <row r="1548" customFormat="false" ht="15" hidden="false" customHeight="false" outlineLevel="0" collapsed="false">
      <c r="A1548" s="14"/>
      <c r="B1548" s="9"/>
      <c r="C1548" s="9"/>
      <c r="D1548" s="15"/>
      <c r="E1548" s="9"/>
      <c r="F1548" s="9"/>
      <c r="G1548" s="16" t="str">
        <f aca="false">IF($D1548="","",$D1548*IF($F1548="",1,$F1548))</f>
        <v/>
      </c>
      <c r="H1548" s="9"/>
      <c r="I1548" s="10" t="str">
        <f aca="false">IF($H1548="","",IFERROR(INDEX(Categories!$B$5:$B$19,MATCH($H1548,Categories!$A$5:$A$19,0)),"UNMAPPED"))</f>
        <v/>
      </c>
      <c r="J1548" s="9"/>
      <c r="K1548" s="9"/>
      <c r="L1548" s="9"/>
      <c r="M1548" s="9"/>
      <c r="N1548" s="9"/>
    </row>
    <row r="1549" customFormat="false" ht="15" hidden="false" customHeight="false" outlineLevel="0" collapsed="false">
      <c r="A1549" s="14"/>
      <c r="B1549" s="9"/>
      <c r="C1549" s="9"/>
      <c r="D1549" s="15"/>
      <c r="E1549" s="9"/>
      <c r="F1549" s="9"/>
      <c r="G1549" s="16" t="str">
        <f aca="false">IF($D1549="","",$D1549*IF($F1549="",1,$F1549))</f>
        <v/>
      </c>
      <c r="H1549" s="9"/>
      <c r="I1549" s="10" t="str">
        <f aca="false">IF($H1549="","",IFERROR(INDEX(Categories!$B$5:$B$19,MATCH($H1549,Categories!$A$5:$A$19,0)),"UNMAPPED"))</f>
        <v/>
      </c>
      <c r="J1549" s="9"/>
      <c r="K1549" s="9"/>
      <c r="L1549" s="9"/>
      <c r="M1549" s="9"/>
      <c r="N1549" s="9"/>
    </row>
    <row r="1550" customFormat="false" ht="15" hidden="false" customHeight="false" outlineLevel="0" collapsed="false">
      <c r="A1550" s="14"/>
      <c r="B1550" s="9"/>
      <c r="C1550" s="9"/>
      <c r="D1550" s="15"/>
      <c r="E1550" s="9"/>
      <c r="F1550" s="9"/>
      <c r="G1550" s="16" t="str">
        <f aca="false">IF($D1550="","",$D1550*IF($F1550="",1,$F1550))</f>
        <v/>
      </c>
      <c r="H1550" s="9"/>
      <c r="I1550" s="10" t="str">
        <f aca="false">IF($H1550="","",IFERROR(INDEX(Categories!$B$5:$B$19,MATCH($H1550,Categories!$A$5:$A$19,0)),"UNMAPPED"))</f>
        <v/>
      </c>
      <c r="J1550" s="9"/>
      <c r="K1550" s="9"/>
      <c r="L1550" s="9"/>
      <c r="M1550" s="9"/>
      <c r="N1550" s="9"/>
    </row>
    <row r="1551" customFormat="false" ht="15" hidden="false" customHeight="false" outlineLevel="0" collapsed="false">
      <c r="A1551" s="14"/>
      <c r="B1551" s="9"/>
      <c r="C1551" s="9"/>
      <c r="D1551" s="15"/>
      <c r="E1551" s="9"/>
      <c r="F1551" s="9"/>
      <c r="G1551" s="16" t="str">
        <f aca="false">IF($D1551="","",$D1551*IF($F1551="",1,$F1551))</f>
        <v/>
      </c>
      <c r="H1551" s="9"/>
      <c r="I1551" s="10" t="str">
        <f aca="false">IF($H1551="","",IFERROR(INDEX(Categories!$B$5:$B$19,MATCH($H1551,Categories!$A$5:$A$19,0)),"UNMAPPED"))</f>
        <v/>
      </c>
      <c r="J1551" s="9"/>
      <c r="K1551" s="9"/>
      <c r="L1551" s="9"/>
      <c r="M1551" s="9"/>
      <c r="N1551" s="9"/>
    </row>
    <row r="1552" customFormat="false" ht="15" hidden="false" customHeight="false" outlineLevel="0" collapsed="false">
      <c r="A1552" s="14"/>
      <c r="B1552" s="9"/>
      <c r="C1552" s="9"/>
      <c r="D1552" s="15"/>
      <c r="E1552" s="9"/>
      <c r="F1552" s="9"/>
      <c r="G1552" s="16" t="str">
        <f aca="false">IF($D1552="","",$D1552*IF($F1552="",1,$F1552))</f>
        <v/>
      </c>
      <c r="H1552" s="9"/>
      <c r="I1552" s="10" t="str">
        <f aca="false">IF($H1552="","",IFERROR(INDEX(Categories!$B$5:$B$19,MATCH($H1552,Categories!$A$5:$A$19,0)),"UNMAPPED"))</f>
        <v/>
      </c>
      <c r="J1552" s="9"/>
      <c r="K1552" s="9"/>
      <c r="L1552" s="9"/>
      <c r="M1552" s="9"/>
      <c r="N1552" s="9"/>
    </row>
    <row r="1553" customFormat="false" ht="15" hidden="false" customHeight="false" outlineLevel="0" collapsed="false">
      <c r="A1553" s="14"/>
      <c r="B1553" s="9"/>
      <c r="C1553" s="9"/>
      <c r="D1553" s="15"/>
      <c r="E1553" s="9"/>
      <c r="F1553" s="9"/>
      <c r="G1553" s="16" t="str">
        <f aca="false">IF($D1553="","",$D1553*IF($F1553="",1,$F1553))</f>
        <v/>
      </c>
      <c r="H1553" s="9"/>
      <c r="I1553" s="10" t="str">
        <f aca="false">IF($H1553="","",IFERROR(INDEX(Categories!$B$5:$B$19,MATCH($H1553,Categories!$A$5:$A$19,0)),"UNMAPPED"))</f>
        <v/>
      </c>
      <c r="J1553" s="9"/>
      <c r="K1553" s="9"/>
      <c r="L1553" s="9"/>
      <c r="M1553" s="9"/>
      <c r="N1553" s="9"/>
    </row>
    <row r="1554" customFormat="false" ht="15" hidden="false" customHeight="false" outlineLevel="0" collapsed="false">
      <c r="A1554" s="14"/>
      <c r="B1554" s="9"/>
      <c r="C1554" s="9"/>
      <c r="D1554" s="15"/>
      <c r="E1554" s="9"/>
      <c r="F1554" s="9"/>
      <c r="G1554" s="16" t="str">
        <f aca="false">IF($D1554="","",$D1554*IF($F1554="",1,$F1554))</f>
        <v/>
      </c>
      <c r="H1554" s="9"/>
      <c r="I1554" s="10" t="str">
        <f aca="false">IF($H1554="","",IFERROR(INDEX(Categories!$B$5:$B$19,MATCH($H1554,Categories!$A$5:$A$19,0)),"UNMAPPED"))</f>
        <v/>
      </c>
      <c r="J1554" s="9"/>
      <c r="K1554" s="9"/>
      <c r="L1554" s="9"/>
      <c r="M1554" s="9"/>
      <c r="N1554" s="9"/>
    </row>
    <row r="1555" customFormat="false" ht="15" hidden="false" customHeight="false" outlineLevel="0" collapsed="false">
      <c r="A1555" s="14"/>
      <c r="B1555" s="9"/>
      <c r="C1555" s="9"/>
      <c r="D1555" s="15"/>
      <c r="E1555" s="9"/>
      <c r="F1555" s="9"/>
      <c r="G1555" s="16" t="str">
        <f aca="false">IF($D1555="","",$D1555*IF($F1555="",1,$F1555))</f>
        <v/>
      </c>
      <c r="H1555" s="9"/>
      <c r="I1555" s="10" t="str">
        <f aca="false">IF($H1555="","",IFERROR(INDEX(Categories!$B$5:$B$19,MATCH($H1555,Categories!$A$5:$A$19,0)),"UNMAPPED"))</f>
        <v/>
      </c>
      <c r="J1555" s="9"/>
      <c r="K1555" s="9"/>
      <c r="L1555" s="9"/>
      <c r="M1555" s="9"/>
      <c r="N1555" s="9"/>
    </row>
    <row r="1556" customFormat="false" ht="15" hidden="false" customHeight="false" outlineLevel="0" collapsed="false">
      <c r="A1556" s="14"/>
      <c r="B1556" s="9"/>
      <c r="C1556" s="9"/>
      <c r="D1556" s="15"/>
      <c r="E1556" s="9"/>
      <c r="F1556" s="9"/>
      <c r="G1556" s="16" t="str">
        <f aca="false">IF($D1556="","",$D1556*IF($F1556="",1,$F1556))</f>
        <v/>
      </c>
      <c r="H1556" s="9"/>
      <c r="I1556" s="10" t="str">
        <f aca="false">IF($H1556="","",IFERROR(INDEX(Categories!$B$5:$B$19,MATCH($H1556,Categories!$A$5:$A$19,0)),"UNMAPPED"))</f>
        <v/>
      </c>
      <c r="J1556" s="9"/>
      <c r="K1556" s="9"/>
      <c r="L1556" s="9"/>
      <c r="M1556" s="9"/>
      <c r="N1556" s="9"/>
    </row>
    <row r="1557" customFormat="false" ht="15" hidden="false" customHeight="false" outlineLevel="0" collapsed="false">
      <c r="A1557" s="14"/>
      <c r="B1557" s="9"/>
      <c r="C1557" s="9"/>
      <c r="D1557" s="15"/>
      <c r="E1557" s="9"/>
      <c r="F1557" s="9"/>
      <c r="G1557" s="16" t="str">
        <f aca="false">IF($D1557="","",$D1557*IF($F1557="",1,$F1557))</f>
        <v/>
      </c>
      <c r="H1557" s="9"/>
      <c r="I1557" s="10" t="str">
        <f aca="false">IF($H1557="","",IFERROR(INDEX(Categories!$B$5:$B$19,MATCH($H1557,Categories!$A$5:$A$19,0)),"UNMAPPED"))</f>
        <v/>
      </c>
      <c r="J1557" s="9"/>
      <c r="K1557" s="9"/>
      <c r="L1557" s="9"/>
      <c r="M1557" s="9"/>
      <c r="N1557" s="9"/>
    </row>
    <row r="1558" customFormat="false" ht="15" hidden="false" customHeight="false" outlineLevel="0" collapsed="false">
      <c r="A1558" s="14"/>
      <c r="B1558" s="9"/>
      <c r="C1558" s="9"/>
      <c r="D1558" s="15"/>
      <c r="E1558" s="9"/>
      <c r="F1558" s="9"/>
      <c r="G1558" s="16" t="str">
        <f aca="false">IF($D1558="","",$D1558*IF($F1558="",1,$F1558))</f>
        <v/>
      </c>
      <c r="H1558" s="9"/>
      <c r="I1558" s="10" t="str">
        <f aca="false">IF($H1558="","",IFERROR(INDEX(Categories!$B$5:$B$19,MATCH($H1558,Categories!$A$5:$A$19,0)),"UNMAPPED"))</f>
        <v/>
      </c>
      <c r="J1558" s="9"/>
      <c r="K1558" s="9"/>
      <c r="L1558" s="9"/>
      <c r="M1558" s="9"/>
      <c r="N1558" s="9"/>
    </row>
    <row r="1559" customFormat="false" ht="15" hidden="false" customHeight="false" outlineLevel="0" collapsed="false">
      <c r="A1559" s="14"/>
      <c r="B1559" s="9"/>
      <c r="C1559" s="9"/>
      <c r="D1559" s="15"/>
      <c r="E1559" s="9"/>
      <c r="F1559" s="9"/>
      <c r="G1559" s="16" t="str">
        <f aca="false">IF($D1559="","",$D1559*IF($F1559="",1,$F1559))</f>
        <v/>
      </c>
      <c r="H1559" s="9"/>
      <c r="I1559" s="10" t="str">
        <f aca="false">IF($H1559="","",IFERROR(INDEX(Categories!$B$5:$B$19,MATCH($H1559,Categories!$A$5:$A$19,0)),"UNMAPPED"))</f>
        <v/>
      </c>
      <c r="J1559" s="9"/>
      <c r="K1559" s="9"/>
      <c r="L1559" s="9"/>
      <c r="M1559" s="9"/>
      <c r="N1559" s="9"/>
    </row>
    <row r="1560" customFormat="false" ht="15" hidden="false" customHeight="false" outlineLevel="0" collapsed="false">
      <c r="A1560" s="14"/>
      <c r="B1560" s="9"/>
      <c r="C1560" s="9"/>
      <c r="D1560" s="15"/>
      <c r="E1560" s="9"/>
      <c r="F1560" s="9"/>
      <c r="G1560" s="16" t="str">
        <f aca="false">IF($D1560="","",$D1560*IF($F1560="",1,$F1560))</f>
        <v/>
      </c>
      <c r="H1560" s="9"/>
      <c r="I1560" s="10" t="str">
        <f aca="false">IF($H1560="","",IFERROR(INDEX(Categories!$B$5:$B$19,MATCH($H1560,Categories!$A$5:$A$19,0)),"UNMAPPED"))</f>
        <v/>
      </c>
      <c r="J1560" s="9"/>
      <c r="K1560" s="9"/>
      <c r="L1560" s="9"/>
      <c r="M1560" s="9"/>
      <c r="N1560" s="9"/>
    </row>
    <row r="1561" customFormat="false" ht="15" hidden="false" customHeight="false" outlineLevel="0" collapsed="false">
      <c r="A1561" s="14"/>
      <c r="B1561" s="9"/>
      <c r="C1561" s="9"/>
      <c r="D1561" s="15"/>
      <c r="E1561" s="9"/>
      <c r="F1561" s="9"/>
      <c r="G1561" s="16" t="str">
        <f aca="false">IF($D1561="","",$D1561*IF($F1561="",1,$F1561))</f>
        <v/>
      </c>
      <c r="H1561" s="9"/>
      <c r="I1561" s="10" t="str">
        <f aca="false">IF($H1561="","",IFERROR(INDEX(Categories!$B$5:$B$19,MATCH($H1561,Categories!$A$5:$A$19,0)),"UNMAPPED"))</f>
        <v/>
      </c>
      <c r="J1561" s="9"/>
      <c r="K1561" s="9"/>
      <c r="L1561" s="9"/>
      <c r="M1561" s="9"/>
      <c r="N1561" s="9"/>
    </row>
    <row r="1562" customFormat="false" ht="15" hidden="false" customHeight="false" outlineLevel="0" collapsed="false">
      <c r="A1562" s="14"/>
      <c r="B1562" s="9"/>
      <c r="C1562" s="9"/>
      <c r="D1562" s="15"/>
      <c r="E1562" s="9"/>
      <c r="F1562" s="9"/>
      <c r="G1562" s="16" t="str">
        <f aca="false">IF($D1562="","",$D1562*IF($F1562="",1,$F1562))</f>
        <v/>
      </c>
      <c r="H1562" s="9"/>
      <c r="I1562" s="10" t="str">
        <f aca="false">IF($H1562="","",IFERROR(INDEX(Categories!$B$5:$B$19,MATCH($H1562,Categories!$A$5:$A$19,0)),"UNMAPPED"))</f>
        <v/>
      </c>
      <c r="J1562" s="9"/>
      <c r="K1562" s="9"/>
      <c r="L1562" s="9"/>
      <c r="M1562" s="9"/>
      <c r="N1562" s="9"/>
    </row>
    <row r="1563" customFormat="false" ht="15" hidden="false" customHeight="false" outlineLevel="0" collapsed="false">
      <c r="A1563" s="14"/>
      <c r="B1563" s="9"/>
      <c r="C1563" s="9"/>
      <c r="D1563" s="15"/>
      <c r="E1563" s="9"/>
      <c r="F1563" s="9"/>
      <c r="G1563" s="16" t="str">
        <f aca="false">IF($D1563="","",$D1563*IF($F1563="",1,$F1563))</f>
        <v/>
      </c>
      <c r="H1563" s="9"/>
      <c r="I1563" s="10" t="str">
        <f aca="false">IF($H1563="","",IFERROR(INDEX(Categories!$B$5:$B$19,MATCH($H1563,Categories!$A$5:$A$19,0)),"UNMAPPED"))</f>
        <v/>
      </c>
      <c r="J1563" s="9"/>
      <c r="K1563" s="9"/>
      <c r="L1563" s="9"/>
      <c r="M1563" s="9"/>
      <c r="N1563" s="9"/>
    </row>
    <row r="1564" customFormat="false" ht="15" hidden="false" customHeight="false" outlineLevel="0" collapsed="false">
      <c r="A1564" s="14"/>
      <c r="B1564" s="9"/>
      <c r="C1564" s="9"/>
      <c r="D1564" s="15"/>
      <c r="E1564" s="9"/>
      <c r="F1564" s="9"/>
      <c r="G1564" s="16" t="str">
        <f aca="false">IF($D1564="","",$D1564*IF($F1564="",1,$F1564))</f>
        <v/>
      </c>
      <c r="H1564" s="9"/>
      <c r="I1564" s="10" t="str">
        <f aca="false">IF($H1564="","",IFERROR(INDEX(Categories!$B$5:$B$19,MATCH($H1564,Categories!$A$5:$A$19,0)),"UNMAPPED"))</f>
        <v/>
      </c>
      <c r="J1564" s="9"/>
      <c r="K1564" s="9"/>
      <c r="L1564" s="9"/>
      <c r="M1564" s="9"/>
      <c r="N1564" s="9"/>
    </row>
    <row r="1565" customFormat="false" ht="15" hidden="false" customHeight="false" outlineLevel="0" collapsed="false">
      <c r="A1565" s="14"/>
      <c r="B1565" s="9"/>
      <c r="C1565" s="9"/>
      <c r="D1565" s="15"/>
      <c r="E1565" s="9"/>
      <c r="F1565" s="9"/>
      <c r="G1565" s="16" t="str">
        <f aca="false">IF($D1565="","",$D1565*IF($F1565="",1,$F1565))</f>
        <v/>
      </c>
      <c r="H1565" s="9"/>
      <c r="I1565" s="10" t="str">
        <f aca="false">IF($H1565="","",IFERROR(INDEX(Categories!$B$5:$B$19,MATCH($H1565,Categories!$A$5:$A$19,0)),"UNMAPPED"))</f>
        <v/>
      </c>
      <c r="J1565" s="9"/>
      <c r="K1565" s="9"/>
      <c r="L1565" s="9"/>
      <c r="M1565" s="9"/>
      <c r="N1565" s="9"/>
    </row>
    <row r="1566" customFormat="false" ht="15" hidden="false" customHeight="false" outlineLevel="0" collapsed="false">
      <c r="A1566" s="14"/>
      <c r="B1566" s="9"/>
      <c r="C1566" s="9"/>
      <c r="D1566" s="15"/>
      <c r="E1566" s="9"/>
      <c r="F1566" s="9"/>
      <c r="G1566" s="16" t="str">
        <f aca="false">IF($D1566="","",$D1566*IF($F1566="",1,$F1566))</f>
        <v/>
      </c>
      <c r="H1566" s="9"/>
      <c r="I1566" s="10" t="str">
        <f aca="false">IF($H1566="","",IFERROR(INDEX(Categories!$B$5:$B$19,MATCH($H1566,Categories!$A$5:$A$19,0)),"UNMAPPED"))</f>
        <v/>
      </c>
      <c r="J1566" s="9"/>
      <c r="K1566" s="9"/>
      <c r="L1566" s="9"/>
      <c r="M1566" s="9"/>
      <c r="N1566" s="9"/>
    </row>
    <row r="1567" customFormat="false" ht="15" hidden="false" customHeight="false" outlineLevel="0" collapsed="false">
      <c r="A1567" s="14"/>
      <c r="B1567" s="9"/>
      <c r="C1567" s="9"/>
      <c r="D1567" s="15"/>
      <c r="E1567" s="9"/>
      <c r="F1567" s="9"/>
      <c r="G1567" s="16" t="str">
        <f aca="false">IF($D1567="","",$D1567*IF($F1567="",1,$F1567))</f>
        <v/>
      </c>
      <c r="H1567" s="9"/>
      <c r="I1567" s="10" t="str">
        <f aca="false">IF($H1567="","",IFERROR(INDEX(Categories!$B$5:$B$19,MATCH($H1567,Categories!$A$5:$A$19,0)),"UNMAPPED"))</f>
        <v/>
      </c>
      <c r="J1567" s="9"/>
      <c r="K1567" s="9"/>
      <c r="L1567" s="9"/>
      <c r="M1567" s="9"/>
      <c r="N1567" s="9"/>
    </row>
    <row r="1568" customFormat="false" ht="15" hidden="false" customHeight="false" outlineLevel="0" collapsed="false">
      <c r="A1568" s="14"/>
      <c r="B1568" s="9"/>
      <c r="C1568" s="9"/>
      <c r="D1568" s="15"/>
      <c r="E1568" s="9"/>
      <c r="F1568" s="9"/>
      <c r="G1568" s="16" t="str">
        <f aca="false">IF($D1568="","",$D1568*IF($F1568="",1,$F1568))</f>
        <v/>
      </c>
      <c r="H1568" s="9"/>
      <c r="I1568" s="10" t="str">
        <f aca="false">IF($H1568="","",IFERROR(INDEX(Categories!$B$5:$B$19,MATCH($H1568,Categories!$A$5:$A$19,0)),"UNMAPPED"))</f>
        <v/>
      </c>
      <c r="J1568" s="9"/>
      <c r="K1568" s="9"/>
      <c r="L1568" s="9"/>
      <c r="M1568" s="9"/>
      <c r="N1568" s="9"/>
    </row>
    <row r="1569" customFormat="false" ht="15" hidden="false" customHeight="false" outlineLevel="0" collapsed="false">
      <c r="A1569" s="14"/>
      <c r="B1569" s="9"/>
      <c r="C1569" s="9"/>
      <c r="D1569" s="15"/>
      <c r="E1569" s="9"/>
      <c r="F1569" s="9"/>
      <c r="G1569" s="16" t="str">
        <f aca="false">IF($D1569="","",$D1569*IF($F1569="",1,$F1569))</f>
        <v/>
      </c>
      <c r="H1569" s="9"/>
      <c r="I1569" s="10" t="str">
        <f aca="false">IF($H1569="","",IFERROR(INDEX(Categories!$B$5:$B$19,MATCH($H1569,Categories!$A$5:$A$19,0)),"UNMAPPED"))</f>
        <v/>
      </c>
      <c r="J1569" s="9"/>
      <c r="K1569" s="9"/>
      <c r="L1569" s="9"/>
      <c r="M1569" s="9"/>
      <c r="N1569" s="9"/>
    </row>
    <row r="1570" customFormat="false" ht="15" hidden="false" customHeight="false" outlineLevel="0" collapsed="false">
      <c r="A1570" s="14"/>
      <c r="B1570" s="9"/>
      <c r="C1570" s="9"/>
      <c r="D1570" s="15"/>
      <c r="E1570" s="9"/>
      <c r="F1570" s="9"/>
      <c r="G1570" s="16" t="str">
        <f aca="false">IF($D1570="","",$D1570*IF($F1570="",1,$F1570))</f>
        <v/>
      </c>
      <c r="H1570" s="9"/>
      <c r="I1570" s="10" t="str">
        <f aca="false">IF($H1570="","",IFERROR(INDEX(Categories!$B$5:$B$19,MATCH($H1570,Categories!$A$5:$A$19,0)),"UNMAPPED"))</f>
        <v/>
      </c>
      <c r="J1570" s="9"/>
      <c r="K1570" s="9"/>
      <c r="L1570" s="9"/>
      <c r="M1570" s="9"/>
      <c r="N1570" s="9"/>
    </row>
    <row r="1571" customFormat="false" ht="15" hidden="false" customHeight="false" outlineLevel="0" collapsed="false">
      <c r="A1571" s="14"/>
      <c r="B1571" s="9"/>
      <c r="C1571" s="9"/>
      <c r="D1571" s="15"/>
      <c r="E1571" s="9"/>
      <c r="F1571" s="9"/>
      <c r="G1571" s="16" t="str">
        <f aca="false">IF($D1571="","",$D1571*IF($F1571="",1,$F1571))</f>
        <v/>
      </c>
      <c r="H1571" s="9"/>
      <c r="I1571" s="10" t="str">
        <f aca="false">IF($H1571="","",IFERROR(INDEX(Categories!$B$5:$B$19,MATCH($H1571,Categories!$A$5:$A$19,0)),"UNMAPPED"))</f>
        <v/>
      </c>
      <c r="J1571" s="9"/>
      <c r="K1571" s="9"/>
      <c r="L1571" s="9"/>
      <c r="M1571" s="9"/>
      <c r="N1571" s="9"/>
    </row>
    <row r="1572" customFormat="false" ht="15" hidden="false" customHeight="false" outlineLevel="0" collapsed="false">
      <c r="A1572" s="14"/>
      <c r="B1572" s="9"/>
      <c r="C1572" s="9"/>
      <c r="D1572" s="15"/>
      <c r="E1572" s="9"/>
      <c r="F1572" s="9"/>
      <c r="G1572" s="16" t="str">
        <f aca="false">IF($D1572="","",$D1572*IF($F1572="",1,$F1572))</f>
        <v/>
      </c>
      <c r="H1572" s="9"/>
      <c r="I1572" s="10" t="str">
        <f aca="false">IF($H1572="","",IFERROR(INDEX(Categories!$B$5:$B$19,MATCH($H1572,Categories!$A$5:$A$19,0)),"UNMAPPED"))</f>
        <v/>
      </c>
      <c r="J1572" s="9"/>
      <c r="K1572" s="9"/>
      <c r="L1572" s="9"/>
      <c r="M1572" s="9"/>
      <c r="N1572" s="9"/>
    </row>
    <row r="1573" customFormat="false" ht="15" hidden="false" customHeight="false" outlineLevel="0" collapsed="false">
      <c r="A1573" s="14"/>
      <c r="B1573" s="9"/>
      <c r="C1573" s="9"/>
      <c r="D1573" s="15"/>
      <c r="E1573" s="9"/>
      <c r="F1573" s="9"/>
      <c r="G1573" s="16" t="str">
        <f aca="false">IF($D1573="","",$D1573*IF($F1573="",1,$F1573))</f>
        <v/>
      </c>
      <c r="H1573" s="9"/>
      <c r="I1573" s="10" t="str">
        <f aca="false">IF($H1573="","",IFERROR(INDEX(Categories!$B$5:$B$19,MATCH($H1573,Categories!$A$5:$A$19,0)),"UNMAPPED"))</f>
        <v/>
      </c>
      <c r="J1573" s="9"/>
      <c r="K1573" s="9"/>
      <c r="L1573" s="9"/>
      <c r="M1573" s="9"/>
      <c r="N1573" s="9"/>
    </row>
    <row r="1574" customFormat="false" ht="15" hidden="false" customHeight="false" outlineLevel="0" collapsed="false">
      <c r="A1574" s="14"/>
      <c r="B1574" s="9"/>
      <c r="C1574" s="9"/>
      <c r="D1574" s="15"/>
      <c r="E1574" s="9"/>
      <c r="F1574" s="9"/>
      <c r="G1574" s="16" t="str">
        <f aca="false">IF($D1574="","",$D1574*IF($F1574="",1,$F1574))</f>
        <v/>
      </c>
      <c r="H1574" s="9"/>
      <c r="I1574" s="10" t="str">
        <f aca="false">IF($H1574="","",IFERROR(INDEX(Categories!$B$5:$B$19,MATCH($H1574,Categories!$A$5:$A$19,0)),"UNMAPPED"))</f>
        <v/>
      </c>
      <c r="J1574" s="9"/>
      <c r="K1574" s="9"/>
      <c r="L1574" s="9"/>
      <c r="M1574" s="9"/>
      <c r="N1574" s="9"/>
    </row>
    <row r="1575" customFormat="false" ht="15" hidden="false" customHeight="false" outlineLevel="0" collapsed="false">
      <c r="A1575" s="14"/>
      <c r="B1575" s="9"/>
      <c r="C1575" s="9"/>
      <c r="D1575" s="15"/>
      <c r="E1575" s="9"/>
      <c r="F1575" s="9"/>
      <c r="G1575" s="16" t="str">
        <f aca="false">IF($D1575="","",$D1575*IF($F1575="",1,$F1575))</f>
        <v/>
      </c>
      <c r="H1575" s="9"/>
      <c r="I1575" s="10" t="str">
        <f aca="false">IF($H1575="","",IFERROR(INDEX(Categories!$B$5:$B$19,MATCH($H1575,Categories!$A$5:$A$19,0)),"UNMAPPED"))</f>
        <v/>
      </c>
      <c r="J1575" s="9"/>
      <c r="K1575" s="9"/>
      <c r="L1575" s="9"/>
      <c r="M1575" s="9"/>
      <c r="N1575" s="9"/>
    </row>
    <row r="1576" customFormat="false" ht="15" hidden="false" customHeight="false" outlineLevel="0" collapsed="false">
      <c r="A1576" s="14"/>
      <c r="B1576" s="9"/>
      <c r="C1576" s="9"/>
      <c r="D1576" s="15"/>
      <c r="E1576" s="9"/>
      <c r="F1576" s="9"/>
      <c r="G1576" s="16" t="str">
        <f aca="false">IF($D1576="","",$D1576*IF($F1576="",1,$F1576))</f>
        <v/>
      </c>
      <c r="H1576" s="9"/>
      <c r="I1576" s="10" t="str">
        <f aca="false">IF($H1576="","",IFERROR(INDEX(Categories!$B$5:$B$19,MATCH($H1576,Categories!$A$5:$A$19,0)),"UNMAPPED"))</f>
        <v/>
      </c>
      <c r="J1576" s="9"/>
      <c r="K1576" s="9"/>
      <c r="L1576" s="9"/>
      <c r="M1576" s="9"/>
      <c r="N1576" s="9"/>
    </row>
    <row r="1577" customFormat="false" ht="15" hidden="false" customHeight="false" outlineLevel="0" collapsed="false">
      <c r="A1577" s="14"/>
      <c r="B1577" s="9"/>
      <c r="C1577" s="9"/>
      <c r="D1577" s="15"/>
      <c r="E1577" s="9"/>
      <c r="F1577" s="9"/>
      <c r="G1577" s="16" t="str">
        <f aca="false">IF($D1577="","",$D1577*IF($F1577="",1,$F1577))</f>
        <v/>
      </c>
      <c r="H1577" s="9"/>
      <c r="I1577" s="10" t="str">
        <f aca="false">IF($H1577="","",IFERROR(INDEX(Categories!$B$5:$B$19,MATCH($H1577,Categories!$A$5:$A$19,0)),"UNMAPPED"))</f>
        <v/>
      </c>
      <c r="J1577" s="9"/>
      <c r="K1577" s="9"/>
      <c r="L1577" s="9"/>
      <c r="M1577" s="9"/>
      <c r="N1577" s="9"/>
    </row>
    <row r="1578" customFormat="false" ht="15" hidden="false" customHeight="false" outlineLevel="0" collapsed="false">
      <c r="A1578" s="14"/>
      <c r="B1578" s="9"/>
      <c r="C1578" s="9"/>
      <c r="D1578" s="15"/>
      <c r="E1578" s="9"/>
      <c r="F1578" s="9"/>
      <c r="G1578" s="16" t="str">
        <f aca="false">IF($D1578="","",$D1578*IF($F1578="",1,$F1578))</f>
        <v/>
      </c>
      <c r="H1578" s="9"/>
      <c r="I1578" s="10" t="str">
        <f aca="false">IF($H1578="","",IFERROR(INDEX(Categories!$B$5:$B$19,MATCH($H1578,Categories!$A$5:$A$19,0)),"UNMAPPED"))</f>
        <v/>
      </c>
      <c r="J1578" s="9"/>
      <c r="K1578" s="9"/>
      <c r="L1578" s="9"/>
      <c r="M1578" s="9"/>
      <c r="N1578" s="9"/>
    </row>
    <row r="1579" customFormat="false" ht="15" hidden="false" customHeight="false" outlineLevel="0" collapsed="false">
      <c r="A1579" s="14"/>
      <c r="B1579" s="9"/>
      <c r="C1579" s="9"/>
      <c r="D1579" s="15"/>
      <c r="E1579" s="9"/>
      <c r="F1579" s="9"/>
      <c r="G1579" s="16" t="str">
        <f aca="false">IF($D1579="","",$D1579*IF($F1579="",1,$F1579))</f>
        <v/>
      </c>
      <c r="H1579" s="9"/>
      <c r="I1579" s="10" t="str">
        <f aca="false">IF($H1579="","",IFERROR(INDEX(Categories!$B$5:$B$19,MATCH($H1579,Categories!$A$5:$A$19,0)),"UNMAPPED"))</f>
        <v/>
      </c>
      <c r="J1579" s="9"/>
      <c r="K1579" s="9"/>
      <c r="L1579" s="9"/>
      <c r="M1579" s="9"/>
      <c r="N1579" s="9"/>
    </row>
    <row r="1580" customFormat="false" ht="15" hidden="false" customHeight="false" outlineLevel="0" collapsed="false">
      <c r="A1580" s="14"/>
      <c r="B1580" s="9"/>
      <c r="C1580" s="9"/>
      <c r="D1580" s="15"/>
      <c r="E1580" s="9"/>
      <c r="F1580" s="9"/>
      <c r="G1580" s="16" t="str">
        <f aca="false">IF($D1580="","",$D1580*IF($F1580="",1,$F1580))</f>
        <v/>
      </c>
      <c r="H1580" s="9"/>
      <c r="I1580" s="10" t="str">
        <f aca="false">IF($H1580="","",IFERROR(INDEX(Categories!$B$5:$B$19,MATCH($H1580,Categories!$A$5:$A$19,0)),"UNMAPPED"))</f>
        <v/>
      </c>
      <c r="J1580" s="9"/>
      <c r="K1580" s="9"/>
      <c r="L1580" s="9"/>
      <c r="M1580" s="9"/>
      <c r="N1580" s="9"/>
    </row>
    <row r="1581" customFormat="false" ht="15" hidden="false" customHeight="false" outlineLevel="0" collapsed="false">
      <c r="A1581" s="14"/>
      <c r="B1581" s="9"/>
      <c r="C1581" s="9"/>
      <c r="D1581" s="15"/>
      <c r="E1581" s="9"/>
      <c r="F1581" s="9"/>
      <c r="G1581" s="16" t="str">
        <f aca="false">IF($D1581="","",$D1581*IF($F1581="",1,$F1581))</f>
        <v/>
      </c>
      <c r="H1581" s="9"/>
      <c r="I1581" s="10" t="str">
        <f aca="false">IF($H1581="","",IFERROR(INDEX(Categories!$B$5:$B$19,MATCH($H1581,Categories!$A$5:$A$19,0)),"UNMAPPED"))</f>
        <v/>
      </c>
      <c r="J1581" s="9"/>
      <c r="K1581" s="9"/>
      <c r="L1581" s="9"/>
      <c r="M1581" s="9"/>
      <c r="N1581" s="9"/>
    </row>
    <row r="1582" customFormat="false" ht="15" hidden="false" customHeight="false" outlineLevel="0" collapsed="false">
      <c r="A1582" s="14"/>
      <c r="B1582" s="9"/>
      <c r="C1582" s="9"/>
      <c r="D1582" s="15"/>
      <c r="E1582" s="9"/>
      <c r="F1582" s="9"/>
      <c r="G1582" s="16" t="str">
        <f aca="false">IF($D1582="","",$D1582*IF($F1582="",1,$F1582))</f>
        <v/>
      </c>
      <c r="H1582" s="9"/>
      <c r="I1582" s="10" t="str">
        <f aca="false">IF($H1582="","",IFERROR(INDEX(Categories!$B$5:$B$19,MATCH($H1582,Categories!$A$5:$A$19,0)),"UNMAPPED"))</f>
        <v/>
      </c>
      <c r="J1582" s="9"/>
      <c r="K1582" s="9"/>
      <c r="L1582" s="9"/>
      <c r="M1582" s="9"/>
      <c r="N1582" s="9"/>
    </row>
    <row r="1583" customFormat="false" ht="15" hidden="false" customHeight="false" outlineLevel="0" collapsed="false">
      <c r="A1583" s="14"/>
      <c r="B1583" s="9"/>
      <c r="C1583" s="9"/>
      <c r="D1583" s="15"/>
      <c r="E1583" s="9"/>
      <c r="F1583" s="9"/>
      <c r="G1583" s="16" t="str">
        <f aca="false">IF($D1583="","",$D1583*IF($F1583="",1,$F1583))</f>
        <v/>
      </c>
      <c r="H1583" s="9"/>
      <c r="I1583" s="10" t="str">
        <f aca="false">IF($H1583="","",IFERROR(INDEX(Categories!$B$5:$B$19,MATCH($H1583,Categories!$A$5:$A$19,0)),"UNMAPPED"))</f>
        <v/>
      </c>
      <c r="J1583" s="9"/>
      <c r="K1583" s="9"/>
      <c r="L1583" s="9"/>
      <c r="M1583" s="9"/>
      <c r="N1583" s="9"/>
    </row>
    <row r="1584" customFormat="false" ht="15" hidden="false" customHeight="false" outlineLevel="0" collapsed="false">
      <c r="A1584" s="14"/>
      <c r="B1584" s="9"/>
      <c r="C1584" s="9"/>
      <c r="D1584" s="15"/>
      <c r="E1584" s="9"/>
      <c r="F1584" s="9"/>
      <c r="G1584" s="16" t="str">
        <f aca="false">IF($D1584="","",$D1584*IF($F1584="",1,$F1584))</f>
        <v/>
      </c>
      <c r="H1584" s="9"/>
      <c r="I1584" s="10" t="str">
        <f aca="false">IF($H1584="","",IFERROR(INDEX(Categories!$B$5:$B$19,MATCH($H1584,Categories!$A$5:$A$19,0)),"UNMAPPED"))</f>
        <v/>
      </c>
      <c r="J1584" s="9"/>
      <c r="K1584" s="9"/>
      <c r="L1584" s="9"/>
      <c r="M1584" s="9"/>
      <c r="N1584" s="9"/>
    </row>
    <row r="1585" customFormat="false" ht="15" hidden="false" customHeight="false" outlineLevel="0" collapsed="false">
      <c r="A1585" s="14"/>
      <c r="B1585" s="9"/>
      <c r="C1585" s="9"/>
      <c r="D1585" s="15"/>
      <c r="E1585" s="9"/>
      <c r="F1585" s="9"/>
      <c r="G1585" s="16" t="str">
        <f aca="false">IF($D1585="","",$D1585*IF($F1585="",1,$F1585))</f>
        <v/>
      </c>
      <c r="H1585" s="9"/>
      <c r="I1585" s="10" t="str">
        <f aca="false">IF($H1585="","",IFERROR(INDEX(Categories!$B$5:$B$19,MATCH($H1585,Categories!$A$5:$A$19,0)),"UNMAPPED"))</f>
        <v/>
      </c>
      <c r="J1585" s="9"/>
      <c r="K1585" s="9"/>
      <c r="L1585" s="9"/>
      <c r="M1585" s="9"/>
      <c r="N1585" s="9"/>
    </row>
    <row r="1586" customFormat="false" ht="15" hidden="false" customHeight="false" outlineLevel="0" collapsed="false">
      <c r="A1586" s="14"/>
      <c r="B1586" s="9"/>
      <c r="C1586" s="9"/>
      <c r="D1586" s="15"/>
      <c r="E1586" s="9"/>
      <c r="F1586" s="9"/>
      <c r="G1586" s="16" t="str">
        <f aca="false">IF($D1586="","",$D1586*IF($F1586="",1,$F1586))</f>
        <v/>
      </c>
      <c r="H1586" s="9"/>
      <c r="I1586" s="10" t="str">
        <f aca="false">IF($H1586="","",IFERROR(INDEX(Categories!$B$5:$B$19,MATCH($H1586,Categories!$A$5:$A$19,0)),"UNMAPPED"))</f>
        <v/>
      </c>
      <c r="J1586" s="9"/>
      <c r="K1586" s="9"/>
      <c r="L1586" s="9"/>
      <c r="M1586" s="9"/>
      <c r="N1586" s="9"/>
    </row>
    <row r="1587" customFormat="false" ht="15" hidden="false" customHeight="false" outlineLevel="0" collapsed="false">
      <c r="A1587" s="14"/>
      <c r="B1587" s="9"/>
      <c r="C1587" s="9"/>
      <c r="D1587" s="15"/>
      <c r="E1587" s="9"/>
      <c r="F1587" s="9"/>
      <c r="G1587" s="16" t="str">
        <f aca="false">IF($D1587="","",$D1587*IF($F1587="",1,$F1587))</f>
        <v/>
      </c>
      <c r="H1587" s="9"/>
      <c r="I1587" s="10" t="str">
        <f aca="false">IF($H1587="","",IFERROR(INDEX(Categories!$B$5:$B$19,MATCH($H1587,Categories!$A$5:$A$19,0)),"UNMAPPED"))</f>
        <v/>
      </c>
      <c r="J1587" s="9"/>
      <c r="K1587" s="9"/>
      <c r="L1587" s="9"/>
      <c r="M1587" s="9"/>
      <c r="N1587" s="9"/>
    </row>
    <row r="1588" customFormat="false" ht="15" hidden="false" customHeight="false" outlineLevel="0" collapsed="false">
      <c r="A1588" s="14"/>
      <c r="B1588" s="9"/>
      <c r="C1588" s="9"/>
      <c r="D1588" s="15"/>
      <c r="E1588" s="9"/>
      <c r="F1588" s="9"/>
      <c r="G1588" s="16" t="str">
        <f aca="false">IF($D1588="","",$D1588*IF($F1588="",1,$F1588))</f>
        <v/>
      </c>
      <c r="H1588" s="9"/>
      <c r="I1588" s="10" t="str">
        <f aca="false">IF($H1588="","",IFERROR(INDEX(Categories!$B$5:$B$19,MATCH($H1588,Categories!$A$5:$A$19,0)),"UNMAPPED"))</f>
        <v/>
      </c>
      <c r="J1588" s="9"/>
      <c r="K1588" s="9"/>
      <c r="L1588" s="9"/>
      <c r="M1588" s="9"/>
      <c r="N1588" s="9"/>
    </row>
    <row r="1589" customFormat="false" ht="15" hidden="false" customHeight="false" outlineLevel="0" collapsed="false">
      <c r="A1589" s="14"/>
      <c r="B1589" s="9"/>
      <c r="C1589" s="9"/>
      <c r="D1589" s="15"/>
      <c r="E1589" s="9"/>
      <c r="F1589" s="9"/>
      <c r="G1589" s="16" t="str">
        <f aca="false">IF($D1589="","",$D1589*IF($F1589="",1,$F1589))</f>
        <v/>
      </c>
      <c r="H1589" s="9"/>
      <c r="I1589" s="10" t="str">
        <f aca="false">IF($H1589="","",IFERROR(INDEX(Categories!$B$5:$B$19,MATCH($H1589,Categories!$A$5:$A$19,0)),"UNMAPPED"))</f>
        <v/>
      </c>
      <c r="J1589" s="9"/>
      <c r="K1589" s="9"/>
      <c r="L1589" s="9"/>
      <c r="M1589" s="9"/>
      <c r="N1589" s="9"/>
    </row>
    <row r="1590" customFormat="false" ht="15" hidden="false" customHeight="false" outlineLevel="0" collapsed="false">
      <c r="A1590" s="14"/>
      <c r="B1590" s="9"/>
      <c r="C1590" s="9"/>
      <c r="D1590" s="15"/>
      <c r="E1590" s="9"/>
      <c r="F1590" s="9"/>
      <c r="G1590" s="16" t="str">
        <f aca="false">IF($D1590="","",$D1590*IF($F1590="",1,$F1590))</f>
        <v/>
      </c>
      <c r="H1590" s="9"/>
      <c r="I1590" s="10" t="str">
        <f aca="false">IF($H1590="","",IFERROR(INDEX(Categories!$B$5:$B$19,MATCH($H1590,Categories!$A$5:$A$19,0)),"UNMAPPED"))</f>
        <v/>
      </c>
      <c r="J1590" s="9"/>
      <c r="K1590" s="9"/>
      <c r="L1590" s="9"/>
      <c r="M1590" s="9"/>
      <c r="N1590" s="9"/>
    </row>
    <row r="1591" customFormat="false" ht="15" hidden="false" customHeight="false" outlineLevel="0" collapsed="false">
      <c r="A1591" s="14"/>
      <c r="B1591" s="9"/>
      <c r="C1591" s="9"/>
      <c r="D1591" s="15"/>
      <c r="E1591" s="9"/>
      <c r="F1591" s="9"/>
      <c r="G1591" s="16" t="str">
        <f aca="false">IF($D1591="","",$D1591*IF($F1591="",1,$F1591))</f>
        <v/>
      </c>
      <c r="H1591" s="9"/>
      <c r="I1591" s="10" t="str">
        <f aca="false">IF($H1591="","",IFERROR(INDEX(Categories!$B$5:$B$19,MATCH($H1591,Categories!$A$5:$A$19,0)),"UNMAPPED"))</f>
        <v/>
      </c>
      <c r="J1591" s="9"/>
      <c r="K1591" s="9"/>
      <c r="L1591" s="9"/>
      <c r="M1591" s="9"/>
      <c r="N1591" s="9"/>
    </row>
    <row r="1592" customFormat="false" ht="15" hidden="false" customHeight="false" outlineLevel="0" collapsed="false">
      <c r="A1592" s="14"/>
      <c r="B1592" s="9"/>
      <c r="C1592" s="9"/>
      <c r="D1592" s="15"/>
      <c r="E1592" s="9"/>
      <c r="F1592" s="9"/>
      <c r="G1592" s="16" t="str">
        <f aca="false">IF($D1592="","",$D1592*IF($F1592="",1,$F1592))</f>
        <v/>
      </c>
      <c r="H1592" s="9"/>
      <c r="I1592" s="10" t="str">
        <f aca="false">IF($H1592="","",IFERROR(INDEX(Categories!$B$5:$B$19,MATCH($H1592,Categories!$A$5:$A$19,0)),"UNMAPPED"))</f>
        <v/>
      </c>
      <c r="J1592" s="9"/>
      <c r="K1592" s="9"/>
      <c r="L1592" s="9"/>
      <c r="M1592" s="9"/>
      <c r="N1592" s="9"/>
    </row>
    <row r="1593" customFormat="false" ht="15" hidden="false" customHeight="false" outlineLevel="0" collapsed="false">
      <c r="A1593" s="14"/>
      <c r="B1593" s="9"/>
      <c r="C1593" s="9"/>
      <c r="D1593" s="15"/>
      <c r="E1593" s="9"/>
      <c r="F1593" s="9"/>
      <c r="G1593" s="16" t="str">
        <f aca="false">IF($D1593="","",$D1593*IF($F1593="",1,$F1593))</f>
        <v/>
      </c>
      <c r="H1593" s="9"/>
      <c r="I1593" s="10" t="str">
        <f aca="false">IF($H1593="","",IFERROR(INDEX(Categories!$B$5:$B$19,MATCH($H1593,Categories!$A$5:$A$19,0)),"UNMAPPED"))</f>
        <v/>
      </c>
      <c r="J1593" s="9"/>
      <c r="K1593" s="9"/>
      <c r="L1593" s="9"/>
      <c r="M1593" s="9"/>
      <c r="N1593" s="9"/>
    </row>
    <row r="1594" customFormat="false" ht="15" hidden="false" customHeight="false" outlineLevel="0" collapsed="false">
      <c r="A1594" s="14"/>
      <c r="B1594" s="9"/>
      <c r="C1594" s="9"/>
      <c r="D1594" s="15"/>
      <c r="E1594" s="9"/>
      <c r="F1594" s="9"/>
      <c r="G1594" s="16" t="str">
        <f aca="false">IF($D1594="","",$D1594*IF($F1594="",1,$F1594))</f>
        <v/>
      </c>
      <c r="H1594" s="9"/>
      <c r="I1594" s="10" t="str">
        <f aca="false">IF($H1594="","",IFERROR(INDEX(Categories!$B$5:$B$19,MATCH($H1594,Categories!$A$5:$A$19,0)),"UNMAPPED"))</f>
        <v/>
      </c>
      <c r="J1594" s="9"/>
      <c r="K1594" s="9"/>
      <c r="L1594" s="9"/>
      <c r="M1594" s="9"/>
      <c r="N1594" s="9"/>
    </row>
    <row r="1595" customFormat="false" ht="15" hidden="false" customHeight="false" outlineLevel="0" collapsed="false">
      <c r="A1595" s="14"/>
      <c r="B1595" s="9"/>
      <c r="C1595" s="9"/>
      <c r="D1595" s="15"/>
      <c r="E1595" s="9"/>
      <c r="F1595" s="9"/>
      <c r="G1595" s="16" t="str">
        <f aca="false">IF($D1595="","",$D1595*IF($F1595="",1,$F1595))</f>
        <v/>
      </c>
      <c r="H1595" s="9"/>
      <c r="I1595" s="10" t="str">
        <f aca="false">IF($H1595="","",IFERROR(INDEX(Categories!$B$5:$B$19,MATCH($H1595,Categories!$A$5:$A$19,0)),"UNMAPPED"))</f>
        <v/>
      </c>
      <c r="J1595" s="9"/>
      <c r="K1595" s="9"/>
      <c r="L1595" s="9"/>
      <c r="M1595" s="9"/>
      <c r="N1595" s="9"/>
    </row>
    <row r="1596" customFormat="false" ht="15" hidden="false" customHeight="false" outlineLevel="0" collapsed="false">
      <c r="A1596" s="14"/>
      <c r="B1596" s="9"/>
      <c r="C1596" s="9"/>
      <c r="D1596" s="15"/>
      <c r="E1596" s="9"/>
      <c r="F1596" s="9"/>
      <c r="G1596" s="16" t="str">
        <f aca="false">IF($D1596="","",$D1596*IF($F1596="",1,$F1596))</f>
        <v/>
      </c>
      <c r="H1596" s="9"/>
      <c r="I1596" s="10" t="str">
        <f aca="false">IF($H1596="","",IFERROR(INDEX(Categories!$B$5:$B$19,MATCH($H1596,Categories!$A$5:$A$19,0)),"UNMAPPED"))</f>
        <v/>
      </c>
      <c r="J1596" s="9"/>
      <c r="K1596" s="9"/>
      <c r="L1596" s="9"/>
      <c r="M1596" s="9"/>
      <c r="N1596" s="9"/>
    </row>
    <row r="1597" customFormat="false" ht="15" hidden="false" customHeight="false" outlineLevel="0" collapsed="false">
      <c r="A1597" s="14"/>
      <c r="B1597" s="9"/>
      <c r="C1597" s="9"/>
      <c r="D1597" s="15"/>
      <c r="E1597" s="9"/>
      <c r="F1597" s="9"/>
      <c r="G1597" s="16" t="str">
        <f aca="false">IF($D1597="","",$D1597*IF($F1597="",1,$F1597))</f>
        <v/>
      </c>
      <c r="H1597" s="9"/>
      <c r="I1597" s="10" t="str">
        <f aca="false">IF($H1597="","",IFERROR(INDEX(Categories!$B$5:$B$19,MATCH($H1597,Categories!$A$5:$A$19,0)),"UNMAPPED"))</f>
        <v/>
      </c>
      <c r="J1597" s="9"/>
      <c r="K1597" s="9"/>
      <c r="L1597" s="9"/>
      <c r="M1597" s="9"/>
      <c r="N1597" s="9"/>
    </row>
    <row r="1598" customFormat="false" ht="15" hidden="false" customHeight="false" outlineLevel="0" collapsed="false">
      <c r="A1598" s="14"/>
      <c r="B1598" s="9"/>
      <c r="C1598" s="9"/>
      <c r="D1598" s="15"/>
      <c r="E1598" s="9"/>
      <c r="F1598" s="9"/>
      <c r="G1598" s="16" t="str">
        <f aca="false">IF($D1598="","",$D1598*IF($F1598="",1,$F1598))</f>
        <v/>
      </c>
      <c r="H1598" s="9"/>
      <c r="I1598" s="10" t="str">
        <f aca="false">IF($H1598="","",IFERROR(INDEX(Categories!$B$5:$B$19,MATCH($H1598,Categories!$A$5:$A$19,0)),"UNMAPPED"))</f>
        <v/>
      </c>
      <c r="J1598" s="9"/>
      <c r="K1598" s="9"/>
      <c r="L1598" s="9"/>
      <c r="M1598" s="9"/>
      <c r="N1598" s="9"/>
    </row>
    <row r="1599" customFormat="false" ht="15" hidden="false" customHeight="false" outlineLevel="0" collapsed="false">
      <c r="A1599" s="14"/>
      <c r="B1599" s="9"/>
      <c r="C1599" s="9"/>
      <c r="D1599" s="15"/>
      <c r="E1599" s="9"/>
      <c r="F1599" s="9"/>
      <c r="G1599" s="16" t="str">
        <f aca="false">IF($D1599="","",$D1599*IF($F1599="",1,$F1599))</f>
        <v/>
      </c>
      <c r="H1599" s="9"/>
      <c r="I1599" s="10" t="str">
        <f aca="false">IF($H1599="","",IFERROR(INDEX(Categories!$B$5:$B$19,MATCH($H1599,Categories!$A$5:$A$19,0)),"UNMAPPED"))</f>
        <v/>
      </c>
      <c r="J1599" s="9"/>
      <c r="K1599" s="9"/>
      <c r="L1599" s="9"/>
      <c r="M1599" s="9"/>
      <c r="N1599" s="9"/>
    </row>
    <row r="1600" customFormat="false" ht="15" hidden="false" customHeight="false" outlineLevel="0" collapsed="false">
      <c r="A1600" s="14"/>
      <c r="B1600" s="9"/>
      <c r="C1600" s="9"/>
      <c r="D1600" s="15"/>
      <c r="E1600" s="9"/>
      <c r="F1600" s="9"/>
      <c r="G1600" s="16" t="str">
        <f aca="false">IF($D1600="","",$D1600*IF($F1600="",1,$F1600))</f>
        <v/>
      </c>
      <c r="H1600" s="9"/>
      <c r="I1600" s="10" t="str">
        <f aca="false">IF($H1600="","",IFERROR(INDEX(Categories!$B$5:$B$19,MATCH($H1600,Categories!$A$5:$A$19,0)),"UNMAPPED"))</f>
        <v/>
      </c>
      <c r="J1600" s="9"/>
      <c r="K1600" s="9"/>
      <c r="L1600" s="9"/>
      <c r="M1600" s="9"/>
      <c r="N1600" s="9"/>
    </row>
    <row r="1601" customFormat="false" ht="15" hidden="false" customHeight="false" outlineLevel="0" collapsed="false">
      <c r="A1601" s="14"/>
      <c r="B1601" s="9"/>
      <c r="C1601" s="9"/>
      <c r="D1601" s="15"/>
      <c r="E1601" s="9"/>
      <c r="F1601" s="9"/>
      <c r="G1601" s="16" t="str">
        <f aca="false">IF($D1601="","",$D1601*IF($F1601="",1,$F1601))</f>
        <v/>
      </c>
      <c r="H1601" s="9"/>
      <c r="I1601" s="10" t="str">
        <f aca="false">IF($H1601="","",IFERROR(INDEX(Categories!$B$5:$B$19,MATCH($H1601,Categories!$A$5:$A$19,0)),"UNMAPPED"))</f>
        <v/>
      </c>
      <c r="J1601" s="9"/>
      <c r="K1601" s="9"/>
      <c r="L1601" s="9"/>
      <c r="M1601" s="9"/>
      <c r="N1601" s="9"/>
    </row>
    <row r="1602" customFormat="false" ht="15" hidden="false" customHeight="false" outlineLevel="0" collapsed="false">
      <c r="A1602" s="14"/>
      <c r="B1602" s="9"/>
      <c r="C1602" s="9"/>
      <c r="D1602" s="15"/>
      <c r="E1602" s="9"/>
      <c r="F1602" s="9"/>
      <c r="G1602" s="16" t="str">
        <f aca="false">IF($D1602="","",$D1602*IF($F1602="",1,$F1602))</f>
        <v/>
      </c>
      <c r="H1602" s="9"/>
      <c r="I1602" s="10" t="str">
        <f aca="false">IF($H1602="","",IFERROR(INDEX(Categories!$B$5:$B$19,MATCH($H1602,Categories!$A$5:$A$19,0)),"UNMAPPED"))</f>
        <v/>
      </c>
      <c r="J1602" s="9"/>
      <c r="K1602" s="9"/>
      <c r="L1602" s="9"/>
      <c r="M1602" s="9"/>
      <c r="N1602" s="9"/>
    </row>
    <row r="1603" customFormat="false" ht="15" hidden="false" customHeight="false" outlineLevel="0" collapsed="false">
      <c r="A1603" s="14"/>
      <c r="B1603" s="9"/>
      <c r="C1603" s="9"/>
      <c r="D1603" s="15"/>
      <c r="E1603" s="9"/>
      <c r="F1603" s="9"/>
      <c r="G1603" s="16" t="str">
        <f aca="false">IF($D1603="","",$D1603*IF($F1603="",1,$F1603))</f>
        <v/>
      </c>
      <c r="H1603" s="9"/>
      <c r="I1603" s="10" t="str">
        <f aca="false">IF($H1603="","",IFERROR(INDEX(Categories!$B$5:$B$19,MATCH($H1603,Categories!$A$5:$A$19,0)),"UNMAPPED"))</f>
        <v/>
      </c>
      <c r="J1603" s="9"/>
      <c r="K1603" s="9"/>
      <c r="L1603" s="9"/>
      <c r="M1603" s="9"/>
      <c r="N1603" s="9"/>
    </row>
    <row r="1604" customFormat="false" ht="15" hidden="false" customHeight="false" outlineLevel="0" collapsed="false">
      <c r="A1604" s="14"/>
      <c r="B1604" s="9"/>
      <c r="C1604" s="9"/>
      <c r="D1604" s="15"/>
      <c r="E1604" s="9"/>
      <c r="F1604" s="9"/>
      <c r="G1604" s="16" t="str">
        <f aca="false">IF($D1604="","",$D1604*IF($F1604="",1,$F1604))</f>
        <v/>
      </c>
      <c r="H1604" s="9"/>
      <c r="I1604" s="10" t="str">
        <f aca="false">IF($H1604="","",IFERROR(INDEX(Categories!$B$5:$B$19,MATCH($H1604,Categories!$A$5:$A$19,0)),"UNMAPPED"))</f>
        <v/>
      </c>
      <c r="J1604" s="9"/>
      <c r="K1604" s="9"/>
      <c r="L1604" s="9"/>
      <c r="M1604" s="9"/>
      <c r="N1604" s="9"/>
    </row>
    <row r="1605" customFormat="false" ht="15" hidden="false" customHeight="false" outlineLevel="0" collapsed="false">
      <c r="A1605" s="14"/>
      <c r="B1605" s="9"/>
      <c r="C1605" s="9"/>
      <c r="D1605" s="15"/>
      <c r="E1605" s="9"/>
      <c r="F1605" s="9"/>
      <c r="G1605" s="16" t="str">
        <f aca="false">IF($D1605="","",$D1605*IF($F1605="",1,$F1605))</f>
        <v/>
      </c>
      <c r="H1605" s="9"/>
      <c r="I1605" s="10" t="str">
        <f aca="false">IF($H1605="","",IFERROR(INDEX(Categories!$B$5:$B$19,MATCH($H1605,Categories!$A$5:$A$19,0)),"UNMAPPED"))</f>
        <v/>
      </c>
      <c r="J1605" s="9"/>
      <c r="K1605" s="9"/>
      <c r="L1605" s="9"/>
      <c r="M1605" s="9"/>
      <c r="N1605" s="9"/>
    </row>
    <row r="1606" customFormat="false" ht="15" hidden="false" customHeight="false" outlineLevel="0" collapsed="false">
      <c r="A1606" s="14"/>
      <c r="B1606" s="9"/>
      <c r="C1606" s="9"/>
      <c r="D1606" s="15"/>
      <c r="E1606" s="9"/>
      <c r="F1606" s="9"/>
      <c r="G1606" s="16" t="str">
        <f aca="false">IF($D1606="","",$D1606*IF($F1606="",1,$F1606))</f>
        <v/>
      </c>
      <c r="H1606" s="9"/>
      <c r="I1606" s="10" t="str">
        <f aca="false">IF($H1606="","",IFERROR(INDEX(Categories!$B$5:$B$19,MATCH($H1606,Categories!$A$5:$A$19,0)),"UNMAPPED"))</f>
        <v/>
      </c>
      <c r="J1606" s="9"/>
      <c r="K1606" s="9"/>
      <c r="L1606" s="9"/>
      <c r="M1606" s="9"/>
      <c r="N1606" s="9"/>
    </row>
    <row r="1607" customFormat="false" ht="15" hidden="false" customHeight="false" outlineLevel="0" collapsed="false">
      <c r="A1607" s="14"/>
      <c r="B1607" s="9"/>
      <c r="C1607" s="9"/>
      <c r="D1607" s="15"/>
      <c r="E1607" s="9"/>
      <c r="F1607" s="9"/>
      <c r="G1607" s="16" t="str">
        <f aca="false">IF($D1607="","",$D1607*IF($F1607="",1,$F1607))</f>
        <v/>
      </c>
      <c r="H1607" s="9"/>
      <c r="I1607" s="10" t="str">
        <f aca="false">IF($H1607="","",IFERROR(INDEX(Categories!$B$5:$B$19,MATCH($H1607,Categories!$A$5:$A$19,0)),"UNMAPPED"))</f>
        <v/>
      </c>
      <c r="J1607" s="9"/>
      <c r="K1607" s="9"/>
      <c r="L1607" s="9"/>
      <c r="M1607" s="9"/>
      <c r="N1607" s="9"/>
    </row>
    <row r="1608" customFormat="false" ht="15" hidden="false" customHeight="false" outlineLevel="0" collapsed="false">
      <c r="A1608" s="14"/>
      <c r="B1608" s="9"/>
      <c r="C1608" s="9"/>
      <c r="D1608" s="15"/>
      <c r="E1608" s="9"/>
      <c r="F1608" s="9"/>
      <c r="G1608" s="16" t="str">
        <f aca="false">IF($D1608="","",$D1608*IF($F1608="",1,$F1608))</f>
        <v/>
      </c>
      <c r="H1608" s="9"/>
      <c r="I1608" s="10" t="str">
        <f aca="false">IF($H1608="","",IFERROR(INDEX(Categories!$B$5:$B$19,MATCH($H1608,Categories!$A$5:$A$19,0)),"UNMAPPED"))</f>
        <v/>
      </c>
      <c r="J1608" s="9"/>
      <c r="K1608" s="9"/>
      <c r="L1608" s="9"/>
      <c r="M1608" s="9"/>
      <c r="N1608" s="9"/>
    </row>
    <row r="1609" customFormat="false" ht="15" hidden="false" customHeight="false" outlineLevel="0" collapsed="false">
      <c r="A1609" s="14"/>
      <c r="B1609" s="9"/>
      <c r="C1609" s="9"/>
      <c r="D1609" s="15"/>
      <c r="E1609" s="9"/>
      <c r="F1609" s="9"/>
      <c r="G1609" s="16" t="str">
        <f aca="false">IF($D1609="","",$D1609*IF($F1609="",1,$F1609))</f>
        <v/>
      </c>
      <c r="H1609" s="9"/>
      <c r="I1609" s="10" t="str">
        <f aca="false">IF($H1609="","",IFERROR(INDEX(Categories!$B$5:$B$19,MATCH($H1609,Categories!$A$5:$A$19,0)),"UNMAPPED"))</f>
        <v/>
      </c>
      <c r="J1609" s="9"/>
      <c r="K1609" s="9"/>
      <c r="L1609" s="9"/>
      <c r="M1609" s="9"/>
      <c r="N1609" s="9"/>
    </row>
    <row r="1610" customFormat="false" ht="15" hidden="false" customHeight="false" outlineLevel="0" collapsed="false">
      <c r="A1610" s="14"/>
      <c r="B1610" s="9"/>
      <c r="C1610" s="9"/>
      <c r="D1610" s="15"/>
      <c r="E1610" s="9"/>
      <c r="F1610" s="9"/>
      <c r="G1610" s="16" t="str">
        <f aca="false">IF($D1610="","",$D1610*IF($F1610="",1,$F1610))</f>
        <v/>
      </c>
      <c r="H1610" s="9"/>
      <c r="I1610" s="10" t="str">
        <f aca="false">IF($H1610="","",IFERROR(INDEX(Categories!$B$5:$B$19,MATCH($H1610,Categories!$A$5:$A$19,0)),"UNMAPPED"))</f>
        <v/>
      </c>
      <c r="J1610" s="9"/>
      <c r="K1610" s="9"/>
      <c r="L1610" s="9"/>
      <c r="M1610" s="9"/>
      <c r="N1610" s="9"/>
    </row>
    <row r="1611" customFormat="false" ht="15" hidden="false" customHeight="false" outlineLevel="0" collapsed="false">
      <c r="A1611" s="14"/>
      <c r="B1611" s="9"/>
      <c r="C1611" s="9"/>
      <c r="D1611" s="15"/>
      <c r="E1611" s="9"/>
      <c r="F1611" s="9"/>
      <c r="G1611" s="16" t="str">
        <f aca="false">IF($D1611="","",$D1611*IF($F1611="",1,$F1611))</f>
        <v/>
      </c>
      <c r="H1611" s="9"/>
      <c r="I1611" s="10" t="str">
        <f aca="false">IF($H1611="","",IFERROR(INDEX(Categories!$B$5:$B$19,MATCH($H1611,Categories!$A$5:$A$19,0)),"UNMAPPED"))</f>
        <v/>
      </c>
      <c r="J1611" s="9"/>
      <c r="K1611" s="9"/>
      <c r="L1611" s="9"/>
      <c r="M1611" s="9"/>
      <c r="N1611" s="9"/>
    </row>
    <row r="1612" customFormat="false" ht="15" hidden="false" customHeight="false" outlineLevel="0" collapsed="false">
      <c r="A1612" s="14"/>
      <c r="B1612" s="9"/>
      <c r="C1612" s="9"/>
      <c r="D1612" s="15"/>
      <c r="E1612" s="9"/>
      <c r="F1612" s="9"/>
      <c r="G1612" s="16" t="str">
        <f aca="false">IF($D1612="","",$D1612*IF($F1612="",1,$F1612))</f>
        <v/>
      </c>
      <c r="H1612" s="9"/>
      <c r="I1612" s="10" t="str">
        <f aca="false">IF($H1612="","",IFERROR(INDEX(Categories!$B$5:$B$19,MATCH($H1612,Categories!$A$5:$A$19,0)),"UNMAPPED"))</f>
        <v/>
      </c>
      <c r="J1612" s="9"/>
      <c r="K1612" s="9"/>
      <c r="L1612" s="9"/>
      <c r="M1612" s="9"/>
      <c r="N1612" s="9"/>
    </row>
    <row r="1613" customFormat="false" ht="15" hidden="false" customHeight="false" outlineLevel="0" collapsed="false">
      <c r="A1613" s="14"/>
      <c r="B1613" s="9"/>
      <c r="C1613" s="9"/>
      <c r="D1613" s="15"/>
      <c r="E1613" s="9"/>
      <c r="F1613" s="9"/>
      <c r="G1613" s="16" t="str">
        <f aca="false">IF($D1613="","",$D1613*IF($F1613="",1,$F1613))</f>
        <v/>
      </c>
      <c r="H1613" s="9"/>
      <c r="I1613" s="10" t="str">
        <f aca="false">IF($H1613="","",IFERROR(INDEX(Categories!$B$5:$B$19,MATCH($H1613,Categories!$A$5:$A$19,0)),"UNMAPPED"))</f>
        <v/>
      </c>
      <c r="J1613" s="9"/>
      <c r="K1613" s="9"/>
      <c r="L1613" s="9"/>
      <c r="M1613" s="9"/>
      <c r="N1613" s="9"/>
    </row>
    <row r="1614" customFormat="false" ht="15" hidden="false" customHeight="false" outlineLevel="0" collapsed="false">
      <c r="A1614" s="14"/>
      <c r="B1614" s="9"/>
      <c r="C1614" s="9"/>
      <c r="D1614" s="15"/>
      <c r="E1614" s="9"/>
      <c r="F1614" s="9"/>
      <c r="G1614" s="16" t="str">
        <f aca="false">IF($D1614="","",$D1614*IF($F1614="",1,$F1614))</f>
        <v/>
      </c>
      <c r="H1614" s="9"/>
      <c r="I1614" s="10" t="str">
        <f aca="false">IF($H1614="","",IFERROR(INDEX(Categories!$B$5:$B$19,MATCH($H1614,Categories!$A$5:$A$19,0)),"UNMAPPED"))</f>
        <v/>
      </c>
      <c r="J1614" s="9"/>
      <c r="K1614" s="9"/>
      <c r="L1614" s="9"/>
      <c r="M1614" s="9"/>
      <c r="N1614" s="9"/>
    </row>
    <row r="1615" customFormat="false" ht="15" hidden="false" customHeight="false" outlineLevel="0" collapsed="false">
      <c r="A1615" s="14"/>
      <c r="B1615" s="9"/>
      <c r="C1615" s="9"/>
      <c r="D1615" s="15"/>
      <c r="E1615" s="9"/>
      <c r="F1615" s="9"/>
      <c r="G1615" s="16" t="str">
        <f aca="false">IF($D1615="","",$D1615*IF($F1615="",1,$F1615))</f>
        <v/>
      </c>
      <c r="H1615" s="9"/>
      <c r="I1615" s="10" t="str">
        <f aca="false">IF($H1615="","",IFERROR(INDEX(Categories!$B$5:$B$19,MATCH($H1615,Categories!$A$5:$A$19,0)),"UNMAPPED"))</f>
        <v/>
      </c>
      <c r="J1615" s="9"/>
      <c r="K1615" s="9"/>
      <c r="L1615" s="9"/>
      <c r="M1615" s="9"/>
      <c r="N1615" s="9"/>
    </row>
    <row r="1616" customFormat="false" ht="15" hidden="false" customHeight="false" outlineLevel="0" collapsed="false">
      <c r="A1616" s="14"/>
      <c r="B1616" s="9"/>
      <c r="C1616" s="9"/>
      <c r="D1616" s="15"/>
      <c r="E1616" s="9"/>
      <c r="F1616" s="9"/>
      <c r="G1616" s="16" t="str">
        <f aca="false">IF($D1616="","",$D1616*IF($F1616="",1,$F1616))</f>
        <v/>
      </c>
      <c r="H1616" s="9"/>
      <c r="I1616" s="10" t="str">
        <f aca="false">IF($H1616="","",IFERROR(INDEX(Categories!$B$5:$B$19,MATCH($H1616,Categories!$A$5:$A$19,0)),"UNMAPPED"))</f>
        <v/>
      </c>
      <c r="J1616" s="9"/>
      <c r="K1616" s="9"/>
      <c r="L1616" s="9"/>
      <c r="M1616" s="9"/>
      <c r="N1616" s="9"/>
    </row>
    <row r="1617" customFormat="false" ht="15" hidden="false" customHeight="false" outlineLevel="0" collapsed="false">
      <c r="A1617" s="14"/>
      <c r="B1617" s="9"/>
      <c r="C1617" s="9"/>
      <c r="D1617" s="15"/>
      <c r="E1617" s="9"/>
      <c r="F1617" s="9"/>
      <c r="G1617" s="16" t="str">
        <f aca="false">IF($D1617="","",$D1617*IF($F1617="",1,$F1617))</f>
        <v/>
      </c>
      <c r="H1617" s="9"/>
      <c r="I1617" s="10" t="str">
        <f aca="false">IF($H1617="","",IFERROR(INDEX(Categories!$B$5:$B$19,MATCH($H1617,Categories!$A$5:$A$19,0)),"UNMAPPED"))</f>
        <v/>
      </c>
      <c r="J1617" s="9"/>
      <c r="K1617" s="9"/>
      <c r="L1617" s="9"/>
      <c r="M1617" s="9"/>
      <c r="N1617" s="9"/>
    </row>
    <row r="1618" customFormat="false" ht="15" hidden="false" customHeight="false" outlineLevel="0" collapsed="false">
      <c r="A1618" s="14"/>
      <c r="B1618" s="9"/>
      <c r="C1618" s="9"/>
      <c r="D1618" s="15"/>
      <c r="E1618" s="9"/>
      <c r="F1618" s="9"/>
      <c r="G1618" s="16" t="str">
        <f aca="false">IF($D1618="","",$D1618*IF($F1618="",1,$F1618))</f>
        <v/>
      </c>
      <c r="H1618" s="9"/>
      <c r="I1618" s="10" t="str">
        <f aca="false">IF($H1618="","",IFERROR(INDEX(Categories!$B$5:$B$19,MATCH($H1618,Categories!$A$5:$A$19,0)),"UNMAPPED"))</f>
        <v/>
      </c>
      <c r="J1618" s="9"/>
      <c r="K1618" s="9"/>
      <c r="L1618" s="9"/>
      <c r="M1618" s="9"/>
      <c r="N1618" s="9"/>
    </row>
    <row r="1619" customFormat="false" ht="15" hidden="false" customHeight="false" outlineLevel="0" collapsed="false">
      <c r="A1619" s="14"/>
      <c r="B1619" s="9"/>
      <c r="C1619" s="9"/>
      <c r="D1619" s="15"/>
      <c r="E1619" s="9"/>
      <c r="F1619" s="9"/>
      <c r="G1619" s="16" t="str">
        <f aca="false">IF($D1619="","",$D1619*IF($F1619="",1,$F1619))</f>
        <v/>
      </c>
      <c r="H1619" s="9"/>
      <c r="I1619" s="10" t="str">
        <f aca="false">IF($H1619="","",IFERROR(INDEX(Categories!$B$5:$B$19,MATCH($H1619,Categories!$A$5:$A$19,0)),"UNMAPPED"))</f>
        <v/>
      </c>
      <c r="J1619" s="9"/>
      <c r="K1619" s="9"/>
      <c r="L1619" s="9"/>
      <c r="M1619" s="9"/>
      <c r="N1619" s="9"/>
    </row>
    <row r="1620" customFormat="false" ht="15" hidden="false" customHeight="false" outlineLevel="0" collapsed="false">
      <c r="A1620" s="14"/>
      <c r="B1620" s="9"/>
      <c r="C1620" s="9"/>
      <c r="D1620" s="15"/>
      <c r="E1620" s="9"/>
      <c r="F1620" s="9"/>
      <c r="G1620" s="16" t="str">
        <f aca="false">IF($D1620="","",$D1620*IF($F1620="",1,$F1620))</f>
        <v/>
      </c>
      <c r="H1620" s="9"/>
      <c r="I1620" s="10" t="str">
        <f aca="false">IF($H1620="","",IFERROR(INDEX(Categories!$B$5:$B$19,MATCH($H1620,Categories!$A$5:$A$19,0)),"UNMAPPED"))</f>
        <v/>
      </c>
      <c r="J1620" s="9"/>
      <c r="K1620" s="9"/>
      <c r="L1620" s="9"/>
      <c r="M1620" s="9"/>
      <c r="N1620" s="9"/>
    </row>
    <row r="1621" customFormat="false" ht="15" hidden="false" customHeight="false" outlineLevel="0" collapsed="false">
      <c r="A1621" s="14"/>
      <c r="B1621" s="9"/>
      <c r="C1621" s="9"/>
      <c r="D1621" s="15"/>
      <c r="E1621" s="9"/>
      <c r="F1621" s="9"/>
      <c r="G1621" s="16" t="str">
        <f aca="false">IF($D1621="","",$D1621*IF($F1621="",1,$F1621))</f>
        <v/>
      </c>
      <c r="H1621" s="9"/>
      <c r="I1621" s="10" t="str">
        <f aca="false">IF($H1621="","",IFERROR(INDEX(Categories!$B$5:$B$19,MATCH($H1621,Categories!$A$5:$A$19,0)),"UNMAPPED"))</f>
        <v/>
      </c>
      <c r="J1621" s="9"/>
      <c r="K1621" s="9"/>
      <c r="L1621" s="9"/>
      <c r="M1621" s="9"/>
      <c r="N1621" s="9"/>
    </row>
    <row r="1622" customFormat="false" ht="15" hidden="false" customHeight="false" outlineLevel="0" collapsed="false">
      <c r="A1622" s="14"/>
      <c r="B1622" s="9"/>
      <c r="C1622" s="9"/>
      <c r="D1622" s="15"/>
      <c r="E1622" s="9"/>
      <c r="F1622" s="9"/>
      <c r="G1622" s="16" t="str">
        <f aca="false">IF($D1622="","",$D1622*IF($F1622="",1,$F1622))</f>
        <v/>
      </c>
      <c r="H1622" s="9"/>
      <c r="I1622" s="10" t="str">
        <f aca="false">IF($H1622="","",IFERROR(INDEX(Categories!$B$5:$B$19,MATCH($H1622,Categories!$A$5:$A$19,0)),"UNMAPPED"))</f>
        <v/>
      </c>
      <c r="J1622" s="9"/>
      <c r="K1622" s="9"/>
      <c r="L1622" s="9"/>
      <c r="M1622" s="9"/>
      <c r="N1622" s="9"/>
    </row>
    <row r="1623" customFormat="false" ht="15" hidden="false" customHeight="false" outlineLevel="0" collapsed="false">
      <c r="A1623" s="14"/>
      <c r="B1623" s="9"/>
      <c r="C1623" s="9"/>
      <c r="D1623" s="15"/>
      <c r="E1623" s="9"/>
      <c r="F1623" s="9"/>
      <c r="G1623" s="16" t="str">
        <f aca="false">IF($D1623="","",$D1623*IF($F1623="",1,$F1623))</f>
        <v/>
      </c>
      <c r="H1623" s="9"/>
      <c r="I1623" s="10" t="str">
        <f aca="false">IF($H1623="","",IFERROR(INDEX(Categories!$B$5:$B$19,MATCH($H1623,Categories!$A$5:$A$19,0)),"UNMAPPED"))</f>
        <v/>
      </c>
      <c r="J1623" s="9"/>
      <c r="K1623" s="9"/>
      <c r="L1623" s="9"/>
      <c r="M1623" s="9"/>
      <c r="N1623" s="9"/>
    </row>
    <row r="1624" customFormat="false" ht="15" hidden="false" customHeight="false" outlineLevel="0" collapsed="false">
      <c r="A1624" s="14"/>
      <c r="B1624" s="9"/>
      <c r="C1624" s="9"/>
      <c r="D1624" s="15"/>
      <c r="E1624" s="9"/>
      <c r="F1624" s="9"/>
      <c r="G1624" s="16" t="str">
        <f aca="false">IF($D1624="","",$D1624*IF($F1624="",1,$F1624))</f>
        <v/>
      </c>
      <c r="H1624" s="9"/>
      <c r="I1624" s="10" t="str">
        <f aca="false">IF($H1624="","",IFERROR(INDEX(Categories!$B$5:$B$19,MATCH($H1624,Categories!$A$5:$A$19,0)),"UNMAPPED"))</f>
        <v/>
      </c>
      <c r="J1624" s="9"/>
      <c r="K1624" s="9"/>
      <c r="L1624" s="9"/>
      <c r="M1624" s="9"/>
      <c r="N1624" s="9"/>
    </row>
    <row r="1625" customFormat="false" ht="15" hidden="false" customHeight="false" outlineLevel="0" collapsed="false">
      <c r="A1625" s="14"/>
      <c r="B1625" s="9"/>
      <c r="C1625" s="9"/>
      <c r="D1625" s="15"/>
      <c r="E1625" s="9"/>
      <c r="F1625" s="9"/>
      <c r="G1625" s="16" t="str">
        <f aca="false">IF($D1625="","",$D1625*IF($F1625="",1,$F1625))</f>
        <v/>
      </c>
      <c r="H1625" s="9"/>
      <c r="I1625" s="10" t="str">
        <f aca="false">IF($H1625="","",IFERROR(INDEX(Categories!$B$5:$B$19,MATCH($H1625,Categories!$A$5:$A$19,0)),"UNMAPPED"))</f>
        <v/>
      </c>
      <c r="J1625" s="9"/>
      <c r="K1625" s="9"/>
      <c r="L1625" s="9"/>
      <c r="M1625" s="9"/>
      <c r="N1625" s="9"/>
    </row>
    <row r="1626" customFormat="false" ht="15" hidden="false" customHeight="false" outlineLevel="0" collapsed="false">
      <c r="A1626" s="14"/>
      <c r="B1626" s="9"/>
      <c r="C1626" s="9"/>
      <c r="D1626" s="15"/>
      <c r="E1626" s="9"/>
      <c r="F1626" s="9"/>
      <c r="G1626" s="16" t="str">
        <f aca="false">IF($D1626="","",$D1626*IF($F1626="",1,$F1626))</f>
        <v/>
      </c>
      <c r="H1626" s="9"/>
      <c r="I1626" s="10" t="str">
        <f aca="false">IF($H1626="","",IFERROR(INDEX(Categories!$B$5:$B$19,MATCH($H1626,Categories!$A$5:$A$19,0)),"UNMAPPED"))</f>
        <v/>
      </c>
      <c r="J1626" s="9"/>
      <c r="K1626" s="9"/>
      <c r="L1626" s="9"/>
      <c r="M1626" s="9"/>
      <c r="N1626" s="9"/>
    </row>
    <row r="1627" customFormat="false" ht="15" hidden="false" customHeight="false" outlineLevel="0" collapsed="false">
      <c r="A1627" s="14"/>
      <c r="B1627" s="9"/>
      <c r="C1627" s="9"/>
      <c r="D1627" s="15"/>
      <c r="E1627" s="9"/>
      <c r="F1627" s="9"/>
      <c r="G1627" s="16" t="str">
        <f aca="false">IF($D1627="","",$D1627*IF($F1627="",1,$F1627))</f>
        <v/>
      </c>
      <c r="H1627" s="9"/>
      <c r="I1627" s="10" t="str">
        <f aca="false">IF($H1627="","",IFERROR(INDEX(Categories!$B$5:$B$19,MATCH($H1627,Categories!$A$5:$A$19,0)),"UNMAPPED"))</f>
        <v/>
      </c>
      <c r="J1627" s="9"/>
      <c r="K1627" s="9"/>
      <c r="L1627" s="9"/>
      <c r="M1627" s="9"/>
      <c r="N1627" s="9"/>
    </row>
    <row r="1628" customFormat="false" ht="15" hidden="false" customHeight="false" outlineLevel="0" collapsed="false">
      <c r="A1628" s="14"/>
      <c r="B1628" s="9"/>
      <c r="C1628" s="9"/>
      <c r="D1628" s="15"/>
      <c r="E1628" s="9"/>
      <c r="F1628" s="9"/>
      <c r="G1628" s="16" t="str">
        <f aca="false">IF($D1628="","",$D1628*IF($F1628="",1,$F1628))</f>
        <v/>
      </c>
      <c r="H1628" s="9"/>
      <c r="I1628" s="10" t="str">
        <f aca="false">IF($H1628="","",IFERROR(INDEX(Categories!$B$5:$B$19,MATCH($H1628,Categories!$A$5:$A$19,0)),"UNMAPPED"))</f>
        <v/>
      </c>
      <c r="J1628" s="9"/>
      <c r="K1628" s="9"/>
      <c r="L1628" s="9"/>
      <c r="M1628" s="9"/>
      <c r="N1628" s="9"/>
    </row>
    <row r="1629" customFormat="false" ht="15" hidden="false" customHeight="false" outlineLevel="0" collapsed="false">
      <c r="A1629" s="14"/>
      <c r="B1629" s="9"/>
      <c r="C1629" s="9"/>
      <c r="D1629" s="15"/>
      <c r="E1629" s="9"/>
      <c r="F1629" s="9"/>
      <c r="G1629" s="16" t="str">
        <f aca="false">IF($D1629="","",$D1629*IF($F1629="",1,$F1629))</f>
        <v/>
      </c>
      <c r="H1629" s="9"/>
      <c r="I1629" s="10" t="str">
        <f aca="false">IF($H1629="","",IFERROR(INDEX(Categories!$B$5:$B$19,MATCH($H1629,Categories!$A$5:$A$19,0)),"UNMAPPED"))</f>
        <v/>
      </c>
      <c r="J1629" s="9"/>
      <c r="K1629" s="9"/>
      <c r="L1629" s="9"/>
      <c r="M1629" s="9"/>
      <c r="N1629" s="9"/>
    </row>
    <row r="1630" customFormat="false" ht="15" hidden="false" customHeight="false" outlineLevel="0" collapsed="false">
      <c r="A1630" s="14"/>
      <c r="B1630" s="9"/>
      <c r="C1630" s="9"/>
      <c r="D1630" s="15"/>
      <c r="E1630" s="9"/>
      <c r="F1630" s="9"/>
      <c r="G1630" s="16" t="str">
        <f aca="false">IF($D1630="","",$D1630*IF($F1630="",1,$F1630))</f>
        <v/>
      </c>
      <c r="H1630" s="9"/>
      <c r="I1630" s="10" t="str">
        <f aca="false">IF($H1630="","",IFERROR(INDEX(Categories!$B$5:$B$19,MATCH($H1630,Categories!$A$5:$A$19,0)),"UNMAPPED"))</f>
        <v/>
      </c>
      <c r="J1630" s="9"/>
      <c r="K1630" s="9"/>
      <c r="L1630" s="9"/>
      <c r="M1630" s="9"/>
      <c r="N1630" s="9"/>
    </row>
    <row r="1631" customFormat="false" ht="15" hidden="false" customHeight="false" outlineLevel="0" collapsed="false">
      <c r="A1631" s="14"/>
      <c r="B1631" s="9"/>
      <c r="C1631" s="9"/>
      <c r="D1631" s="15"/>
      <c r="E1631" s="9"/>
      <c r="F1631" s="9"/>
      <c r="G1631" s="16" t="str">
        <f aca="false">IF($D1631="","",$D1631*IF($F1631="",1,$F1631))</f>
        <v/>
      </c>
      <c r="H1631" s="9"/>
      <c r="I1631" s="10" t="str">
        <f aca="false">IF($H1631="","",IFERROR(INDEX(Categories!$B$5:$B$19,MATCH($H1631,Categories!$A$5:$A$19,0)),"UNMAPPED"))</f>
        <v/>
      </c>
      <c r="J1631" s="9"/>
      <c r="K1631" s="9"/>
      <c r="L1631" s="9"/>
      <c r="M1631" s="9"/>
      <c r="N1631" s="9"/>
    </row>
    <row r="1632" customFormat="false" ht="15" hidden="false" customHeight="false" outlineLevel="0" collapsed="false">
      <c r="A1632" s="14"/>
      <c r="B1632" s="9"/>
      <c r="C1632" s="9"/>
      <c r="D1632" s="15"/>
      <c r="E1632" s="9"/>
      <c r="F1632" s="9"/>
      <c r="G1632" s="16" t="str">
        <f aca="false">IF($D1632="","",$D1632*IF($F1632="",1,$F1632))</f>
        <v/>
      </c>
      <c r="H1632" s="9"/>
      <c r="I1632" s="10" t="str">
        <f aca="false">IF($H1632="","",IFERROR(INDEX(Categories!$B$5:$B$19,MATCH($H1632,Categories!$A$5:$A$19,0)),"UNMAPPED"))</f>
        <v/>
      </c>
      <c r="J1632" s="9"/>
      <c r="K1632" s="9"/>
      <c r="L1632" s="9"/>
      <c r="M1632" s="9"/>
      <c r="N1632" s="9"/>
    </row>
    <row r="1633" customFormat="false" ht="15" hidden="false" customHeight="false" outlineLevel="0" collapsed="false">
      <c r="A1633" s="14"/>
      <c r="B1633" s="9"/>
      <c r="C1633" s="9"/>
      <c r="D1633" s="15"/>
      <c r="E1633" s="9"/>
      <c r="F1633" s="9"/>
      <c r="G1633" s="16" t="str">
        <f aca="false">IF($D1633="","",$D1633*IF($F1633="",1,$F1633))</f>
        <v/>
      </c>
      <c r="H1633" s="9"/>
      <c r="I1633" s="10" t="str">
        <f aca="false">IF($H1633="","",IFERROR(INDEX(Categories!$B$5:$B$19,MATCH($H1633,Categories!$A$5:$A$19,0)),"UNMAPPED"))</f>
        <v/>
      </c>
      <c r="J1633" s="9"/>
      <c r="K1633" s="9"/>
      <c r="L1633" s="9"/>
      <c r="M1633" s="9"/>
      <c r="N1633" s="9"/>
    </row>
    <row r="1634" customFormat="false" ht="15" hidden="false" customHeight="false" outlineLevel="0" collapsed="false">
      <c r="A1634" s="14"/>
      <c r="B1634" s="9"/>
      <c r="C1634" s="9"/>
      <c r="D1634" s="15"/>
      <c r="E1634" s="9"/>
      <c r="F1634" s="9"/>
      <c r="G1634" s="16" t="str">
        <f aca="false">IF($D1634="","",$D1634*IF($F1634="",1,$F1634))</f>
        <v/>
      </c>
      <c r="H1634" s="9"/>
      <c r="I1634" s="10" t="str">
        <f aca="false">IF($H1634="","",IFERROR(INDEX(Categories!$B$5:$B$19,MATCH($H1634,Categories!$A$5:$A$19,0)),"UNMAPPED"))</f>
        <v/>
      </c>
      <c r="J1634" s="9"/>
      <c r="K1634" s="9"/>
      <c r="L1634" s="9"/>
      <c r="M1634" s="9"/>
      <c r="N1634" s="9"/>
    </row>
    <row r="1635" customFormat="false" ht="15" hidden="false" customHeight="false" outlineLevel="0" collapsed="false">
      <c r="A1635" s="14"/>
      <c r="B1635" s="9"/>
      <c r="C1635" s="9"/>
      <c r="D1635" s="15"/>
      <c r="E1635" s="9"/>
      <c r="F1635" s="9"/>
      <c r="G1635" s="16" t="str">
        <f aca="false">IF($D1635="","",$D1635*IF($F1635="",1,$F1635))</f>
        <v/>
      </c>
      <c r="H1635" s="9"/>
      <c r="I1635" s="10" t="str">
        <f aca="false">IF($H1635="","",IFERROR(INDEX(Categories!$B$5:$B$19,MATCH($H1635,Categories!$A$5:$A$19,0)),"UNMAPPED"))</f>
        <v/>
      </c>
      <c r="J1635" s="9"/>
      <c r="K1635" s="9"/>
      <c r="L1635" s="9"/>
      <c r="M1635" s="9"/>
      <c r="N1635" s="9"/>
    </row>
    <row r="1636" customFormat="false" ht="15" hidden="false" customHeight="false" outlineLevel="0" collapsed="false">
      <c r="A1636" s="14"/>
      <c r="B1636" s="9"/>
      <c r="C1636" s="9"/>
      <c r="D1636" s="15"/>
      <c r="E1636" s="9"/>
      <c r="F1636" s="9"/>
      <c r="G1636" s="16" t="str">
        <f aca="false">IF($D1636="","",$D1636*IF($F1636="",1,$F1636))</f>
        <v/>
      </c>
      <c r="H1636" s="9"/>
      <c r="I1636" s="10" t="str">
        <f aca="false">IF($H1636="","",IFERROR(INDEX(Categories!$B$5:$B$19,MATCH($H1636,Categories!$A$5:$A$19,0)),"UNMAPPED"))</f>
        <v/>
      </c>
      <c r="J1636" s="9"/>
      <c r="K1636" s="9"/>
      <c r="L1636" s="9"/>
      <c r="M1636" s="9"/>
      <c r="N1636" s="9"/>
    </row>
    <row r="1637" customFormat="false" ht="15" hidden="false" customHeight="false" outlineLevel="0" collapsed="false">
      <c r="A1637" s="14"/>
      <c r="B1637" s="9"/>
      <c r="C1637" s="9"/>
      <c r="D1637" s="15"/>
      <c r="E1637" s="9"/>
      <c r="F1637" s="9"/>
      <c r="G1637" s="16" t="str">
        <f aca="false">IF($D1637="","",$D1637*IF($F1637="",1,$F1637))</f>
        <v/>
      </c>
      <c r="H1637" s="9"/>
      <c r="I1637" s="10" t="str">
        <f aca="false">IF($H1637="","",IFERROR(INDEX(Categories!$B$5:$B$19,MATCH($H1637,Categories!$A$5:$A$19,0)),"UNMAPPED"))</f>
        <v/>
      </c>
      <c r="J1637" s="9"/>
      <c r="K1637" s="9"/>
      <c r="L1637" s="9"/>
      <c r="M1637" s="9"/>
      <c r="N1637" s="9"/>
    </row>
    <row r="1638" customFormat="false" ht="15" hidden="false" customHeight="false" outlineLevel="0" collapsed="false">
      <c r="A1638" s="14"/>
      <c r="B1638" s="9"/>
      <c r="C1638" s="9"/>
      <c r="D1638" s="15"/>
      <c r="E1638" s="9"/>
      <c r="F1638" s="9"/>
      <c r="G1638" s="16" t="str">
        <f aca="false">IF($D1638="","",$D1638*IF($F1638="",1,$F1638))</f>
        <v/>
      </c>
      <c r="H1638" s="9"/>
      <c r="I1638" s="10" t="str">
        <f aca="false">IF($H1638="","",IFERROR(INDEX(Categories!$B$5:$B$19,MATCH($H1638,Categories!$A$5:$A$19,0)),"UNMAPPED"))</f>
        <v/>
      </c>
      <c r="J1638" s="9"/>
      <c r="K1638" s="9"/>
      <c r="L1638" s="9"/>
      <c r="M1638" s="9"/>
      <c r="N1638" s="9"/>
    </row>
    <row r="1639" customFormat="false" ht="15" hidden="false" customHeight="false" outlineLevel="0" collapsed="false">
      <c r="A1639" s="14"/>
      <c r="B1639" s="9"/>
      <c r="C1639" s="9"/>
      <c r="D1639" s="15"/>
      <c r="E1639" s="9"/>
      <c r="F1639" s="9"/>
      <c r="G1639" s="16" t="str">
        <f aca="false">IF($D1639="","",$D1639*IF($F1639="",1,$F1639))</f>
        <v/>
      </c>
      <c r="H1639" s="9"/>
      <c r="I1639" s="10" t="str">
        <f aca="false">IF($H1639="","",IFERROR(INDEX(Categories!$B$5:$B$19,MATCH($H1639,Categories!$A$5:$A$19,0)),"UNMAPPED"))</f>
        <v/>
      </c>
      <c r="J1639" s="9"/>
      <c r="K1639" s="9"/>
      <c r="L1639" s="9"/>
      <c r="M1639" s="9"/>
      <c r="N1639" s="9"/>
    </row>
    <row r="1640" customFormat="false" ht="15" hidden="false" customHeight="false" outlineLevel="0" collapsed="false">
      <c r="A1640" s="14"/>
      <c r="B1640" s="9"/>
      <c r="C1640" s="9"/>
      <c r="D1640" s="15"/>
      <c r="E1640" s="9"/>
      <c r="F1640" s="9"/>
      <c r="G1640" s="16" t="str">
        <f aca="false">IF($D1640="","",$D1640*IF($F1640="",1,$F1640))</f>
        <v/>
      </c>
      <c r="H1640" s="9"/>
      <c r="I1640" s="10" t="str">
        <f aca="false">IF($H1640="","",IFERROR(INDEX(Categories!$B$5:$B$19,MATCH($H1640,Categories!$A$5:$A$19,0)),"UNMAPPED"))</f>
        <v/>
      </c>
      <c r="J1640" s="9"/>
      <c r="K1640" s="9"/>
      <c r="L1640" s="9"/>
      <c r="M1640" s="9"/>
      <c r="N1640" s="9"/>
    </row>
    <row r="1641" customFormat="false" ht="15" hidden="false" customHeight="false" outlineLevel="0" collapsed="false">
      <c r="A1641" s="14"/>
      <c r="B1641" s="9"/>
      <c r="C1641" s="9"/>
      <c r="D1641" s="15"/>
      <c r="E1641" s="9"/>
      <c r="F1641" s="9"/>
      <c r="G1641" s="16" t="str">
        <f aca="false">IF($D1641="","",$D1641*IF($F1641="",1,$F1641))</f>
        <v/>
      </c>
      <c r="H1641" s="9"/>
      <c r="I1641" s="10" t="str">
        <f aca="false">IF($H1641="","",IFERROR(INDEX(Categories!$B$5:$B$19,MATCH($H1641,Categories!$A$5:$A$19,0)),"UNMAPPED"))</f>
        <v/>
      </c>
      <c r="J1641" s="9"/>
      <c r="K1641" s="9"/>
      <c r="L1641" s="9"/>
      <c r="M1641" s="9"/>
      <c r="N1641" s="9"/>
    </row>
    <row r="1642" customFormat="false" ht="15" hidden="false" customHeight="false" outlineLevel="0" collapsed="false">
      <c r="A1642" s="14"/>
      <c r="B1642" s="9"/>
      <c r="C1642" s="9"/>
      <c r="D1642" s="15"/>
      <c r="E1642" s="9"/>
      <c r="F1642" s="9"/>
      <c r="G1642" s="16" t="str">
        <f aca="false">IF($D1642="","",$D1642*IF($F1642="",1,$F1642))</f>
        <v/>
      </c>
      <c r="H1642" s="9"/>
      <c r="I1642" s="10" t="str">
        <f aca="false">IF($H1642="","",IFERROR(INDEX(Categories!$B$5:$B$19,MATCH($H1642,Categories!$A$5:$A$19,0)),"UNMAPPED"))</f>
        <v/>
      </c>
      <c r="J1642" s="9"/>
      <c r="K1642" s="9"/>
      <c r="L1642" s="9"/>
      <c r="M1642" s="9"/>
      <c r="N1642" s="9"/>
    </row>
    <row r="1643" customFormat="false" ht="15" hidden="false" customHeight="false" outlineLevel="0" collapsed="false">
      <c r="A1643" s="14"/>
      <c r="B1643" s="9"/>
      <c r="C1643" s="9"/>
      <c r="D1643" s="15"/>
      <c r="E1643" s="9"/>
      <c r="F1643" s="9"/>
      <c r="G1643" s="16" t="str">
        <f aca="false">IF($D1643="","",$D1643*IF($F1643="",1,$F1643))</f>
        <v/>
      </c>
      <c r="H1643" s="9"/>
      <c r="I1643" s="10" t="str">
        <f aca="false">IF($H1643="","",IFERROR(INDEX(Categories!$B$5:$B$19,MATCH($H1643,Categories!$A$5:$A$19,0)),"UNMAPPED"))</f>
        <v/>
      </c>
      <c r="J1643" s="9"/>
      <c r="K1643" s="9"/>
      <c r="L1643" s="9"/>
      <c r="M1643" s="9"/>
      <c r="N1643" s="9"/>
    </row>
    <row r="1644" customFormat="false" ht="15" hidden="false" customHeight="false" outlineLevel="0" collapsed="false">
      <c r="A1644" s="14"/>
      <c r="B1644" s="9"/>
      <c r="C1644" s="9"/>
      <c r="D1644" s="15"/>
      <c r="E1644" s="9"/>
      <c r="F1644" s="9"/>
      <c r="G1644" s="16" t="str">
        <f aca="false">IF($D1644="","",$D1644*IF($F1644="",1,$F1644))</f>
        <v/>
      </c>
      <c r="H1644" s="9"/>
      <c r="I1644" s="10" t="str">
        <f aca="false">IF($H1644="","",IFERROR(INDEX(Categories!$B$5:$B$19,MATCH($H1644,Categories!$A$5:$A$19,0)),"UNMAPPED"))</f>
        <v/>
      </c>
      <c r="J1644" s="9"/>
      <c r="K1644" s="9"/>
      <c r="L1644" s="9"/>
      <c r="M1644" s="9"/>
      <c r="N1644" s="9"/>
    </row>
    <row r="1645" customFormat="false" ht="15" hidden="false" customHeight="false" outlineLevel="0" collapsed="false">
      <c r="A1645" s="14"/>
      <c r="B1645" s="9"/>
      <c r="C1645" s="9"/>
      <c r="D1645" s="15"/>
      <c r="E1645" s="9"/>
      <c r="F1645" s="9"/>
      <c r="G1645" s="16" t="str">
        <f aca="false">IF($D1645="","",$D1645*IF($F1645="",1,$F1645))</f>
        <v/>
      </c>
      <c r="H1645" s="9"/>
      <c r="I1645" s="10" t="str">
        <f aca="false">IF($H1645="","",IFERROR(INDEX(Categories!$B$5:$B$19,MATCH($H1645,Categories!$A$5:$A$19,0)),"UNMAPPED"))</f>
        <v/>
      </c>
      <c r="J1645" s="9"/>
      <c r="K1645" s="9"/>
      <c r="L1645" s="9"/>
      <c r="M1645" s="9"/>
      <c r="N1645" s="9"/>
    </row>
    <row r="1646" customFormat="false" ht="15" hidden="false" customHeight="false" outlineLevel="0" collapsed="false">
      <c r="A1646" s="14"/>
      <c r="B1646" s="9"/>
      <c r="C1646" s="9"/>
      <c r="D1646" s="15"/>
      <c r="E1646" s="9"/>
      <c r="F1646" s="9"/>
      <c r="G1646" s="16" t="str">
        <f aca="false">IF($D1646="","",$D1646*IF($F1646="",1,$F1646))</f>
        <v/>
      </c>
      <c r="H1646" s="9"/>
      <c r="I1646" s="10" t="str">
        <f aca="false">IF($H1646="","",IFERROR(INDEX(Categories!$B$5:$B$19,MATCH($H1646,Categories!$A$5:$A$19,0)),"UNMAPPED"))</f>
        <v/>
      </c>
      <c r="J1646" s="9"/>
      <c r="K1646" s="9"/>
      <c r="L1646" s="9"/>
      <c r="M1646" s="9"/>
      <c r="N1646" s="9"/>
    </row>
    <row r="1647" customFormat="false" ht="15" hidden="false" customHeight="false" outlineLevel="0" collapsed="false">
      <c r="A1647" s="14"/>
      <c r="B1647" s="9"/>
      <c r="C1647" s="9"/>
      <c r="D1647" s="15"/>
      <c r="E1647" s="9"/>
      <c r="F1647" s="9"/>
      <c r="G1647" s="16" t="str">
        <f aca="false">IF($D1647="","",$D1647*IF($F1647="",1,$F1647))</f>
        <v/>
      </c>
      <c r="H1647" s="9"/>
      <c r="I1647" s="10" t="str">
        <f aca="false">IF($H1647="","",IFERROR(INDEX(Categories!$B$5:$B$19,MATCH($H1647,Categories!$A$5:$A$19,0)),"UNMAPPED"))</f>
        <v/>
      </c>
      <c r="J1647" s="9"/>
      <c r="K1647" s="9"/>
      <c r="L1647" s="9"/>
      <c r="M1647" s="9"/>
      <c r="N1647" s="9"/>
    </row>
    <row r="1648" customFormat="false" ht="15" hidden="false" customHeight="false" outlineLevel="0" collapsed="false">
      <c r="A1648" s="14"/>
      <c r="B1648" s="9"/>
      <c r="C1648" s="9"/>
      <c r="D1648" s="15"/>
      <c r="E1648" s="9"/>
      <c r="F1648" s="9"/>
      <c r="G1648" s="16" t="str">
        <f aca="false">IF($D1648="","",$D1648*IF($F1648="",1,$F1648))</f>
        <v/>
      </c>
      <c r="H1648" s="9"/>
      <c r="I1648" s="10" t="str">
        <f aca="false">IF($H1648="","",IFERROR(INDEX(Categories!$B$5:$B$19,MATCH($H1648,Categories!$A$5:$A$19,0)),"UNMAPPED"))</f>
        <v/>
      </c>
      <c r="J1648" s="9"/>
      <c r="K1648" s="9"/>
      <c r="L1648" s="9"/>
      <c r="M1648" s="9"/>
      <c r="N1648" s="9"/>
    </row>
    <row r="1649" customFormat="false" ht="15" hidden="false" customHeight="false" outlineLevel="0" collapsed="false">
      <c r="A1649" s="14"/>
      <c r="B1649" s="9"/>
      <c r="C1649" s="9"/>
      <c r="D1649" s="15"/>
      <c r="E1649" s="9"/>
      <c r="F1649" s="9"/>
      <c r="G1649" s="16" t="str">
        <f aca="false">IF($D1649="","",$D1649*IF($F1649="",1,$F1649))</f>
        <v/>
      </c>
      <c r="H1649" s="9"/>
      <c r="I1649" s="10" t="str">
        <f aca="false">IF($H1649="","",IFERROR(INDEX(Categories!$B$5:$B$19,MATCH($H1649,Categories!$A$5:$A$19,0)),"UNMAPPED"))</f>
        <v/>
      </c>
      <c r="J1649" s="9"/>
      <c r="K1649" s="9"/>
      <c r="L1649" s="9"/>
      <c r="M1649" s="9"/>
      <c r="N1649" s="9"/>
    </row>
    <row r="1650" customFormat="false" ht="15" hidden="false" customHeight="false" outlineLevel="0" collapsed="false">
      <c r="A1650" s="14"/>
      <c r="B1650" s="9"/>
      <c r="C1650" s="9"/>
      <c r="D1650" s="15"/>
      <c r="E1650" s="9"/>
      <c r="F1650" s="9"/>
      <c r="G1650" s="16" t="str">
        <f aca="false">IF($D1650="","",$D1650*IF($F1650="",1,$F1650))</f>
        <v/>
      </c>
      <c r="H1650" s="9"/>
      <c r="I1650" s="10" t="str">
        <f aca="false">IF($H1650="","",IFERROR(INDEX(Categories!$B$5:$B$19,MATCH($H1650,Categories!$A$5:$A$19,0)),"UNMAPPED"))</f>
        <v/>
      </c>
      <c r="J1650" s="9"/>
      <c r="K1650" s="9"/>
      <c r="L1650" s="9"/>
      <c r="M1650" s="9"/>
      <c r="N1650" s="9"/>
    </row>
    <row r="1651" customFormat="false" ht="15" hidden="false" customHeight="false" outlineLevel="0" collapsed="false">
      <c r="A1651" s="14"/>
      <c r="B1651" s="9"/>
      <c r="C1651" s="9"/>
      <c r="D1651" s="15"/>
      <c r="E1651" s="9"/>
      <c r="F1651" s="9"/>
      <c r="G1651" s="16" t="str">
        <f aca="false">IF($D1651="","",$D1651*IF($F1651="",1,$F1651))</f>
        <v/>
      </c>
      <c r="H1651" s="9"/>
      <c r="I1651" s="10" t="str">
        <f aca="false">IF($H1651="","",IFERROR(INDEX(Categories!$B$5:$B$19,MATCH($H1651,Categories!$A$5:$A$19,0)),"UNMAPPED"))</f>
        <v/>
      </c>
      <c r="J1651" s="9"/>
      <c r="K1651" s="9"/>
      <c r="L1651" s="9"/>
      <c r="M1651" s="9"/>
      <c r="N1651" s="9"/>
    </row>
    <row r="1652" customFormat="false" ht="15" hidden="false" customHeight="false" outlineLevel="0" collapsed="false">
      <c r="A1652" s="14"/>
      <c r="B1652" s="9"/>
      <c r="C1652" s="9"/>
      <c r="D1652" s="15"/>
      <c r="E1652" s="9"/>
      <c r="F1652" s="9"/>
      <c r="G1652" s="16" t="str">
        <f aca="false">IF($D1652="","",$D1652*IF($F1652="",1,$F1652))</f>
        <v/>
      </c>
      <c r="H1652" s="9"/>
      <c r="I1652" s="10" t="str">
        <f aca="false">IF($H1652="","",IFERROR(INDEX(Categories!$B$5:$B$19,MATCH($H1652,Categories!$A$5:$A$19,0)),"UNMAPPED"))</f>
        <v/>
      </c>
      <c r="J1652" s="9"/>
      <c r="K1652" s="9"/>
      <c r="L1652" s="9"/>
      <c r="M1652" s="9"/>
      <c r="N1652" s="9"/>
    </row>
    <row r="1653" customFormat="false" ht="15" hidden="false" customHeight="false" outlineLevel="0" collapsed="false">
      <c r="A1653" s="14"/>
      <c r="B1653" s="9"/>
      <c r="C1653" s="9"/>
      <c r="D1653" s="15"/>
      <c r="E1653" s="9"/>
      <c r="F1653" s="9"/>
      <c r="G1653" s="16" t="str">
        <f aca="false">IF($D1653="","",$D1653*IF($F1653="",1,$F1653))</f>
        <v/>
      </c>
      <c r="H1653" s="9"/>
      <c r="I1653" s="10" t="str">
        <f aca="false">IF($H1653="","",IFERROR(INDEX(Categories!$B$5:$B$19,MATCH($H1653,Categories!$A$5:$A$19,0)),"UNMAPPED"))</f>
        <v/>
      </c>
      <c r="J1653" s="9"/>
      <c r="K1653" s="9"/>
      <c r="L1653" s="9"/>
      <c r="M1653" s="9"/>
      <c r="N1653" s="9"/>
    </row>
    <row r="1654" customFormat="false" ht="15" hidden="false" customHeight="false" outlineLevel="0" collapsed="false">
      <c r="A1654" s="14"/>
      <c r="B1654" s="9"/>
      <c r="C1654" s="9"/>
      <c r="D1654" s="15"/>
      <c r="E1654" s="9"/>
      <c r="F1654" s="9"/>
      <c r="G1654" s="16" t="str">
        <f aca="false">IF($D1654="","",$D1654*IF($F1654="",1,$F1654))</f>
        <v/>
      </c>
      <c r="H1654" s="9"/>
      <c r="I1654" s="10" t="str">
        <f aca="false">IF($H1654="","",IFERROR(INDEX(Categories!$B$5:$B$19,MATCH($H1654,Categories!$A$5:$A$19,0)),"UNMAPPED"))</f>
        <v/>
      </c>
      <c r="J1654" s="9"/>
      <c r="K1654" s="9"/>
      <c r="L1654" s="9"/>
      <c r="M1654" s="9"/>
      <c r="N1654" s="9"/>
    </row>
    <row r="1655" customFormat="false" ht="15" hidden="false" customHeight="false" outlineLevel="0" collapsed="false">
      <c r="A1655" s="14"/>
      <c r="B1655" s="9"/>
      <c r="C1655" s="9"/>
      <c r="D1655" s="15"/>
      <c r="E1655" s="9"/>
      <c r="F1655" s="9"/>
      <c r="G1655" s="16" t="str">
        <f aca="false">IF($D1655="","",$D1655*IF($F1655="",1,$F1655))</f>
        <v/>
      </c>
      <c r="H1655" s="9"/>
      <c r="I1655" s="10" t="str">
        <f aca="false">IF($H1655="","",IFERROR(INDEX(Categories!$B$5:$B$19,MATCH($H1655,Categories!$A$5:$A$19,0)),"UNMAPPED"))</f>
        <v/>
      </c>
      <c r="J1655" s="9"/>
      <c r="K1655" s="9"/>
      <c r="L1655" s="9"/>
      <c r="M1655" s="9"/>
      <c r="N1655" s="9"/>
    </row>
    <row r="1656" customFormat="false" ht="15" hidden="false" customHeight="false" outlineLevel="0" collapsed="false">
      <c r="A1656" s="14"/>
      <c r="B1656" s="9"/>
      <c r="C1656" s="9"/>
      <c r="D1656" s="15"/>
      <c r="E1656" s="9"/>
      <c r="F1656" s="9"/>
      <c r="G1656" s="16" t="str">
        <f aca="false">IF($D1656="","",$D1656*IF($F1656="",1,$F1656))</f>
        <v/>
      </c>
      <c r="H1656" s="9"/>
      <c r="I1656" s="10" t="str">
        <f aca="false">IF($H1656="","",IFERROR(INDEX(Categories!$B$5:$B$19,MATCH($H1656,Categories!$A$5:$A$19,0)),"UNMAPPED"))</f>
        <v/>
      </c>
      <c r="J1656" s="9"/>
      <c r="K1656" s="9"/>
      <c r="L1656" s="9"/>
      <c r="M1656" s="9"/>
      <c r="N1656" s="9"/>
    </row>
    <row r="1657" customFormat="false" ht="15" hidden="false" customHeight="false" outlineLevel="0" collapsed="false">
      <c r="A1657" s="14"/>
      <c r="B1657" s="9"/>
      <c r="C1657" s="9"/>
      <c r="D1657" s="15"/>
      <c r="E1657" s="9"/>
      <c r="F1657" s="9"/>
      <c r="G1657" s="16" t="str">
        <f aca="false">IF($D1657="","",$D1657*IF($F1657="",1,$F1657))</f>
        <v/>
      </c>
      <c r="H1657" s="9"/>
      <c r="I1657" s="10" t="str">
        <f aca="false">IF($H1657="","",IFERROR(INDEX(Categories!$B$5:$B$19,MATCH($H1657,Categories!$A$5:$A$19,0)),"UNMAPPED"))</f>
        <v/>
      </c>
      <c r="J1657" s="9"/>
      <c r="K1657" s="9"/>
      <c r="L1657" s="9"/>
      <c r="M1657" s="9"/>
      <c r="N1657" s="9"/>
    </row>
    <row r="1658" customFormat="false" ht="15" hidden="false" customHeight="false" outlineLevel="0" collapsed="false">
      <c r="A1658" s="14"/>
      <c r="B1658" s="9"/>
      <c r="C1658" s="9"/>
      <c r="D1658" s="15"/>
      <c r="E1658" s="9"/>
      <c r="F1658" s="9"/>
      <c r="G1658" s="16" t="str">
        <f aca="false">IF($D1658="","",$D1658*IF($F1658="",1,$F1658))</f>
        <v/>
      </c>
      <c r="H1658" s="9"/>
      <c r="I1658" s="10" t="str">
        <f aca="false">IF($H1658="","",IFERROR(INDEX(Categories!$B$5:$B$19,MATCH($H1658,Categories!$A$5:$A$19,0)),"UNMAPPED"))</f>
        <v/>
      </c>
      <c r="J1658" s="9"/>
      <c r="K1658" s="9"/>
      <c r="L1658" s="9"/>
      <c r="M1658" s="9"/>
      <c r="N1658" s="9"/>
    </row>
    <row r="1659" customFormat="false" ht="15" hidden="false" customHeight="false" outlineLevel="0" collapsed="false">
      <c r="A1659" s="14"/>
      <c r="B1659" s="9"/>
      <c r="C1659" s="9"/>
      <c r="D1659" s="15"/>
      <c r="E1659" s="9"/>
      <c r="F1659" s="9"/>
      <c r="G1659" s="16" t="str">
        <f aca="false">IF($D1659="","",$D1659*IF($F1659="",1,$F1659))</f>
        <v/>
      </c>
      <c r="H1659" s="9"/>
      <c r="I1659" s="10" t="str">
        <f aca="false">IF($H1659="","",IFERROR(INDEX(Categories!$B$5:$B$19,MATCH($H1659,Categories!$A$5:$A$19,0)),"UNMAPPED"))</f>
        <v/>
      </c>
      <c r="J1659" s="9"/>
      <c r="K1659" s="9"/>
      <c r="L1659" s="9"/>
      <c r="M1659" s="9"/>
      <c r="N1659" s="9"/>
    </row>
    <row r="1660" customFormat="false" ht="15" hidden="false" customHeight="false" outlineLevel="0" collapsed="false">
      <c r="A1660" s="14"/>
      <c r="B1660" s="9"/>
      <c r="C1660" s="9"/>
      <c r="D1660" s="15"/>
      <c r="E1660" s="9"/>
      <c r="F1660" s="9"/>
      <c r="G1660" s="16" t="str">
        <f aca="false">IF($D1660="","",$D1660*IF($F1660="",1,$F1660))</f>
        <v/>
      </c>
      <c r="H1660" s="9"/>
      <c r="I1660" s="10" t="str">
        <f aca="false">IF($H1660="","",IFERROR(INDEX(Categories!$B$5:$B$19,MATCH($H1660,Categories!$A$5:$A$19,0)),"UNMAPPED"))</f>
        <v/>
      </c>
      <c r="J1660" s="9"/>
      <c r="K1660" s="9"/>
      <c r="L1660" s="9"/>
      <c r="M1660" s="9"/>
      <c r="N1660" s="9"/>
    </row>
    <row r="1661" customFormat="false" ht="15" hidden="false" customHeight="false" outlineLevel="0" collapsed="false">
      <c r="A1661" s="14"/>
      <c r="B1661" s="9"/>
      <c r="C1661" s="9"/>
      <c r="D1661" s="15"/>
      <c r="E1661" s="9"/>
      <c r="F1661" s="9"/>
      <c r="G1661" s="16" t="str">
        <f aca="false">IF($D1661="","",$D1661*IF($F1661="",1,$F1661))</f>
        <v/>
      </c>
      <c r="H1661" s="9"/>
      <c r="I1661" s="10" t="str">
        <f aca="false">IF($H1661="","",IFERROR(INDEX(Categories!$B$5:$B$19,MATCH($H1661,Categories!$A$5:$A$19,0)),"UNMAPPED"))</f>
        <v/>
      </c>
      <c r="J1661" s="9"/>
      <c r="K1661" s="9"/>
      <c r="L1661" s="9"/>
      <c r="M1661" s="9"/>
      <c r="N1661" s="9"/>
    </row>
    <row r="1662" customFormat="false" ht="15" hidden="false" customHeight="false" outlineLevel="0" collapsed="false">
      <c r="A1662" s="14"/>
      <c r="B1662" s="9"/>
      <c r="C1662" s="9"/>
      <c r="D1662" s="15"/>
      <c r="E1662" s="9"/>
      <c r="F1662" s="9"/>
      <c r="G1662" s="16" t="str">
        <f aca="false">IF($D1662="","",$D1662*IF($F1662="",1,$F1662))</f>
        <v/>
      </c>
      <c r="H1662" s="9"/>
      <c r="I1662" s="10" t="str">
        <f aca="false">IF($H1662="","",IFERROR(INDEX(Categories!$B$5:$B$19,MATCH($H1662,Categories!$A$5:$A$19,0)),"UNMAPPED"))</f>
        <v/>
      </c>
      <c r="J1662" s="9"/>
      <c r="K1662" s="9"/>
      <c r="L1662" s="9"/>
      <c r="M1662" s="9"/>
      <c r="N1662" s="9"/>
    </row>
    <row r="1663" customFormat="false" ht="15" hidden="false" customHeight="false" outlineLevel="0" collapsed="false">
      <c r="A1663" s="14"/>
      <c r="B1663" s="9"/>
      <c r="C1663" s="9"/>
      <c r="D1663" s="15"/>
      <c r="E1663" s="9"/>
      <c r="F1663" s="9"/>
      <c r="G1663" s="16" t="str">
        <f aca="false">IF($D1663="","",$D1663*IF($F1663="",1,$F1663))</f>
        <v/>
      </c>
      <c r="H1663" s="9"/>
      <c r="I1663" s="10" t="str">
        <f aca="false">IF($H1663="","",IFERROR(INDEX(Categories!$B$5:$B$19,MATCH($H1663,Categories!$A$5:$A$19,0)),"UNMAPPED"))</f>
        <v/>
      </c>
      <c r="J1663" s="9"/>
      <c r="K1663" s="9"/>
      <c r="L1663" s="9"/>
      <c r="M1663" s="9"/>
      <c r="N1663" s="9"/>
    </row>
    <row r="1664" customFormat="false" ht="15" hidden="false" customHeight="false" outlineLevel="0" collapsed="false">
      <c r="A1664" s="14"/>
      <c r="B1664" s="9"/>
      <c r="C1664" s="9"/>
      <c r="D1664" s="15"/>
      <c r="E1664" s="9"/>
      <c r="F1664" s="9"/>
      <c r="G1664" s="16" t="str">
        <f aca="false">IF($D1664="","",$D1664*IF($F1664="",1,$F1664))</f>
        <v/>
      </c>
      <c r="H1664" s="9"/>
      <c r="I1664" s="10" t="str">
        <f aca="false">IF($H1664="","",IFERROR(INDEX(Categories!$B$5:$B$19,MATCH($H1664,Categories!$A$5:$A$19,0)),"UNMAPPED"))</f>
        <v/>
      </c>
      <c r="J1664" s="9"/>
      <c r="K1664" s="9"/>
      <c r="L1664" s="9"/>
      <c r="M1664" s="9"/>
      <c r="N1664" s="9"/>
    </row>
    <row r="1665" customFormat="false" ht="15" hidden="false" customHeight="false" outlineLevel="0" collapsed="false">
      <c r="A1665" s="14"/>
      <c r="B1665" s="9"/>
      <c r="C1665" s="9"/>
      <c r="D1665" s="15"/>
      <c r="E1665" s="9"/>
      <c r="F1665" s="9"/>
      <c r="G1665" s="16" t="str">
        <f aca="false">IF($D1665="","",$D1665*IF($F1665="",1,$F1665))</f>
        <v/>
      </c>
      <c r="H1665" s="9"/>
      <c r="I1665" s="10" t="str">
        <f aca="false">IF($H1665="","",IFERROR(INDEX(Categories!$B$5:$B$19,MATCH($H1665,Categories!$A$5:$A$19,0)),"UNMAPPED"))</f>
        <v/>
      </c>
      <c r="J1665" s="9"/>
      <c r="K1665" s="9"/>
      <c r="L1665" s="9"/>
      <c r="M1665" s="9"/>
      <c r="N1665" s="9"/>
    </row>
    <row r="1666" customFormat="false" ht="15" hidden="false" customHeight="false" outlineLevel="0" collapsed="false">
      <c r="A1666" s="14"/>
      <c r="B1666" s="9"/>
      <c r="C1666" s="9"/>
      <c r="D1666" s="15"/>
      <c r="E1666" s="9"/>
      <c r="F1666" s="9"/>
      <c r="G1666" s="16" t="str">
        <f aca="false">IF($D1666="","",$D1666*IF($F1666="",1,$F1666))</f>
        <v/>
      </c>
      <c r="H1666" s="9"/>
      <c r="I1666" s="10" t="str">
        <f aca="false">IF($H1666="","",IFERROR(INDEX(Categories!$B$5:$B$19,MATCH($H1666,Categories!$A$5:$A$19,0)),"UNMAPPED"))</f>
        <v/>
      </c>
      <c r="J1666" s="9"/>
      <c r="K1666" s="9"/>
      <c r="L1666" s="9"/>
      <c r="M1666" s="9"/>
      <c r="N1666" s="9"/>
    </row>
    <row r="1667" customFormat="false" ht="15" hidden="false" customHeight="false" outlineLevel="0" collapsed="false">
      <c r="A1667" s="14"/>
      <c r="B1667" s="9"/>
      <c r="C1667" s="9"/>
      <c r="D1667" s="15"/>
      <c r="E1667" s="9"/>
      <c r="F1667" s="9"/>
      <c r="G1667" s="16" t="str">
        <f aca="false">IF($D1667="","",$D1667*IF($F1667="",1,$F1667))</f>
        <v/>
      </c>
      <c r="H1667" s="9"/>
      <c r="I1667" s="10" t="str">
        <f aca="false">IF($H1667="","",IFERROR(INDEX(Categories!$B$5:$B$19,MATCH($H1667,Categories!$A$5:$A$19,0)),"UNMAPPED"))</f>
        <v/>
      </c>
      <c r="J1667" s="9"/>
      <c r="K1667" s="9"/>
      <c r="L1667" s="9"/>
      <c r="M1667" s="9"/>
      <c r="N1667" s="9"/>
    </row>
    <row r="1668" customFormat="false" ht="15" hidden="false" customHeight="false" outlineLevel="0" collapsed="false">
      <c r="A1668" s="14"/>
      <c r="B1668" s="9"/>
      <c r="C1668" s="9"/>
      <c r="D1668" s="15"/>
      <c r="E1668" s="9"/>
      <c r="F1668" s="9"/>
      <c r="G1668" s="16" t="str">
        <f aca="false">IF($D1668="","",$D1668*IF($F1668="",1,$F1668))</f>
        <v/>
      </c>
      <c r="H1668" s="9"/>
      <c r="I1668" s="10" t="str">
        <f aca="false">IF($H1668="","",IFERROR(INDEX(Categories!$B$5:$B$19,MATCH($H1668,Categories!$A$5:$A$19,0)),"UNMAPPED"))</f>
        <v/>
      </c>
      <c r="J1668" s="9"/>
      <c r="K1668" s="9"/>
      <c r="L1668" s="9"/>
      <c r="M1668" s="9"/>
      <c r="N1668" s="9"/>
    </row>
    <row r="1669" customFormat="false" ht="15" hidden="false" customHeight="false" outlineLevel="0" collapsed="false">
      <c r="A1669" s="14"/>
      <c r="B1669" s="9"/>
      <c r="C1669" s="9"/>
      <c r="D1669" s="15"/>
      <c r="E1669" s="9"/>
      <c r="F1669" s="9"/>
      <c r="G1669" s="16" t="str">
        <f aca="false">IF($D1669="","",$D1669*IF($F1669="",1,$F1669))</f>
        <v/>
      </c>
      <c r="H1669" s="9"/>
      <c r="I1669" s="10" t="str">
        <f aca="false">IF($H1669="","",IFERROR(INDEX(Categories!$B$5:$B$19,MATCH($H1669,Categories!$A$5:$A$19,0)),"UNMAPPED"))</f>
        <v/>
      </c>
      <c r="J1669" s="9"/>
      <c r="K1669" s="9"/>
      <c r="L1669" s="9"/>
      <c r="M1669" s="9"/>
      <c r="N1669" s="9"/>
    </row>
    <row r="1670" customFormat="false" ht="15" hidden="false" customHeight="false" outlineLevel="0" collapsed="false">
      <c r="A1670" s="14"/>
      <c r="B1670" s="9"/>
      <c r="C1670" s="9"/>
      <c r="D1670" s="15"/>
      <c r="E1670" s="9"/>
      <c r="F1670" s="9"/>
      <c r="G1670" s="16" t="str">
        <f aca="false">IF($D1670="","",$D1670*IF($F1670="",1,$F1670))</f>
        <v/>
      </c>
      <c r="H1670" s="9"/>
      <c r="I1670" s="10" t="str">
        <f aca="false">IF($H1670="","",IFERROR(INDEX(Categories!$B$5:$B$19,MATCH($H1670,Categories!$A$5:$A$19,0)),"UNMAPPED"))</f>
        <v/>
      </c>
      <c r="J1670" s="9"/>
      <c r="K1670" s="9"/>
      <c r="L1670" s="9"/>
      <c r="M1670" s="9"/>
      <c r="N1670" s="9"/>
    </row>
    <row r="1671" customFormat="false" ht="15" hidden="false" customHeight="false" outlineLevel="0" collapsed="false">
      <c r="A1671" s="14"/>
      <c r="B1671" s="9"/>
      <c r="C1671" s="9"/>
      <c r="D1671" s="15"/>
      <c r="E1671" s="9"/>
      <c r="F1671" s="9"/>
      <c r="G1671" s="16" t="str">
        <f aca="false">IF($D1671="","",$D1671*IF($F1671="",1,$F1671))</f>
        <v/>
      </c>
      <c r="H1671" s="9"/>
      <c r="I1671" s="10" t="str">
        <f aca="false">IF($H1671="","",IFERROR(INDEX(Categories!$B$5:$B$19,MATCH($H1671,Categories!$A$5:$A$19,0)),"UNMAPPED"))</f>
        <v/>
      </c>
      <c r="J1671" s="9"/>
      <c r="K1671" s="9"/>
      <c r="L1671" s="9"/>
      <c r="M1671" s="9"/>
      <c r="N1671" s="9"/>
    </row>
    <row r="1672" customFormat="false" ht="15" hidden="false" customHeight="false" outlineLevel="0" collapsed="false">
      <c r="A1672" s="14"/>
      <c r="B1672" s="9"/>
      <c r="C1672" s="9"/>
      <c r="D1672" s="15"/>
      <c r="E1672" s="9"/>
      <c r="F1672" s="9"/>
      <c r="G1672" s="16" t="str">
        <f aca="false">IF($D1672="","",$D1672*IF($F1672="",1,$F1672))</f>
        <v/>
      </c>
      <c r="H1672" s="9"/>
      <c r="I1672" s="10" t="str">
        <f aca="false">IF($H1672="","",IFERROR(INDEX(Categories!$B$5:$B$19,MATCH($H1672,Categories!$A$5:$A$19,0)),"UNMAPPED"))</f>
        <v/>
      </c>
      <c r="J1672" s="9"/>
      <c r="K1672" s="9"/>
      <c r="L1672" s="9"/>
      <c r="M1672" s="9"/>
      <c r="N1672" s="9"/>
    </row>
    <row r="1673" customFormat="false" ht="15" hidden="false" customHeight="false" outlineLevel="0" collapsed="false">
      <c r="A1673" s="14"/>
      <c r="B1673" s="9"/>
      <c r="C1673" s="9"/>
      <c r="D1673" s="15"/>
      <c r="E1673" s="9"/>
      <c r="F1673" s="9"/>
      <c r="G1673" s="16" t="str">
        <f aca="false">IF($D1673="","",$D1673*IF($F1673="",1,$F1673))</f>
        <v/>
      </c>
      <c r="H1673" s="9"/>
      <c r="I1673" s="10" t="str">
        <f aca="false">IF($H1673="","",IFERROR(INDEX(Categories!$B$5:$B$19,MATCH($H1673,Categories!$A$5:$A$19,0)),"UNMAPPED"))</f>
        <v/>
      </c>
      <c r="J1673" s="9"/>
      <c r="K1673" s="9"/>
      <c r="L1673" s="9"/>
      <c r="M1673" s="9"/>
      <c r="N1673" s="9"/>
    </row>
    <row r="1674" customFormat="false" ht="15" hidden="false" customHeight="false" outlineLevel="0" collapsed="false">
      <c r="A1674" s="14"/>
      <c r="B1674" s="9"/>
      <c r="C1674" s="9"/>
      <c r="D1674" s="15"/>
      <c r="E1674" s="9"/>
      <c r="F1674" s="9"/>
      <c r="G1674" s="16" t="str">
        <f aca="false">IF($D1674="","",$D1674*IF($F1674="",1,$F1674))</f>
        <v/>
      </c>
      <c r="H1674" s="9"/>
      <c r="I1674" s="10" t="str">
        <f aca="false">IF($H1674="","",IFERROR(INDEX(Categories!$B$5:$B$19,MATCH($H1674,Categories!$A$5:$A$19,0)),"UNMAPPED"))</f>
        <v/>
      </c>
      <c r="J1674" s="9"/>
      <c r="K1674" s="9"/>
      <c r="L1674" s="9"/>
      <c r="M1674" s="9"/>
      <c r="N1674" s="9"/>
    </row>
    <row r="1675" customFormat="false" ht="15" hidden="false" customHeight="false" outlineLevel="0" collapsed="false">
      <c r="A1675" s="14"/>
      <c r="B1675" s="9"/>
      <c r="C1675" s="9"/>
      <c r="D1675" s="15"/>
      <c r="E1675" s="9"/>
      <c r="F1675" s="9"/>
      <c r="G1675" s="16" t="str">
        <f aca="false">IF($D1675="","",$D1675*IF($F1675="",1,$F1675))</f>
        <v/>
      </c>
      <c r="H1675" s="9"/>
      <c r="I1675" s="10" t="str">
        <f aca="false">IF($H1675="","",IFERROR(INDEX(Categories!$B$5:$B$19,MATCH($H1675,Categories!$A$5:$A$19,0)),"UNMAPPED"))</f>
        <v/>
      </c>
      <c r="J1675" s="9"/>
      <c r="K1675" s="9"/>
      <c r="L1675" s="9"/>
      <c r="M1675" s="9"/>
      <c r="N1675" s="9"/>
    </row>
    <row r="1676" customFormat="false" ht="15" hidden="false" customHeight="false" outlineLevel="0" collapsed="false">
      <c r="A1676" s="14"/>
      <c r="B1676" s="9"/>
      <c r="C1676" s="9"/>
      <c r="D1676" s="15"/>
      <c r="E1676" s="9"/>
      <c r="F1676" s="9"/>
      <c r="G1676" s="16" t="str">
        <f aca="false">IF($D1676="","",$D1676*IF($F1676="",1,$F1676))</f>
        <v/>
      </c>
      <c r="H1676" s="9"/>
      <c r="I1676" s="10" t="str">
        <f aca="false">IF($H1676="","",IFERROR(INDEX(Categories!$B$5:$B$19,MATCH($H1676,Categories!$A$5:$A$19,0)),"UNMAPPED"))</f>
        <v/>
      </c>
      <c r="J1676" s="9"/>
      <c r="K1676" s="9"/>
      <c r="L1676" s="9"/>
      <c r="M1676" s="9"/>
      <c r="N1676" s="9"/>
    </row>
    <row r="1677" customFormat="false" ht="15" hidden="false" customHeight="false" outlineLevel="0" collapsed="false">
      <c r="A1677" s="14"/>
      <c r="B1677" s="9"/>
      <c r="C1677" s="9"/>
      <c r="D1677" s="15"/>
      <c r="E1677" s="9"/>
      <c r="F1677" s="9"/>
      <c r="G1677" s="16" t="str">
        <f aca="false">IF($D1677="","",$D1677*IF($F1677="",1,$F1677))</f>
        <v/>
      </c>
      <c r="H1677" s="9"/>
      <c r="I1677" s="10" t="str">
        <f aca="false">IF($H1677="","",IFERROR(INDEX(Categories!$B$5:$B$19,MATCH($H1677,Categories!$A$5:$A$19,0)),"UNMAPPED"))</f>
        <v/>
      </c>
      <c r="J1677" s="9"/>
      <c r="K1677" s="9"/>
      <c r="L1677" s="9"/>
      <c r="M1677" s="9"/>
      <c r="N1677" s="9"/>
    </row>
    <row r="1678" customFormat="false" ht="15" hidden="false" customHeight="false" outlineLevel="0" collapsed="false">
      <c r="A1678" s="14"/>
      <c r="B1678" s="9"/>
      <c r="C1678" s="9"/>
      <c r="D1678" s="15"/>
      <c r="E1678" s="9"/>
      <c r="F1678" s="9"/>
      <c r="G1678" s="16" t="str">
        <f aca="false">IF($D1678="","",$D1678*IF($F1678="",1,$F1678))</f>
        <v/>
      </c>
      <c r="H1678" s="9"/>
      <c r="I1678" s="10" t="str">
        <f aca="false">IF($H1678="","",IFERROR(INDEX(Categories!$B$5:$B$19,MATCH($H1678,Categories!$A$5:$A$19,0)),"UNMAPPED"))</f>
        <v/>
      </c>
      <c r="J1678" s="9"/>
      <c r="K1678" s="9"/>
      <c r="L1678" s="9"/>
      <c r="M1678" s="9"/>
      <c r="N1678" s="9"/>
    </row>
    <row r="1679" customFormat="false" ht="15" hidden="false" customHeight="false" outlineLevel="0" collapsed="false">
      <c r="A1679" s="14"/>
      <c r="B1679" s="9"/>
      <c r="C1679" s="9"/>
      <c r="D1679" s="15"/>
      <c r="E1679" s="9"/>
      <c r="F1679" s="9"/>
      <c r="G1679" s="16" t="str">
        <f aca="false">IF($D1679="","",$D1679*IF($F1679="",1,$F1679))</f>
        <v/>
      </c>
      <c r="H1679" s="9"/>
      <c r="I1679" s="10" t="str">
        <f aca="false">IF($H1679="","",IFERROR(INDEX(Categories!$B$5:$B$19,MATCH($H1679,Categories!$A$5:$A$19,0)),"UNMAPPED"))</f>
        <v/>
      </c>
      <c r="J1679" s="9"/>
      <c r="K1679" s="9"/>
      <c r="L1679" s="9"/>
      <c r="M1679" s="9"/>
      <c r="N1679" s="9"/>
    </row>
    <row r="1680" customFormat="false" ht="15" hidden="false" customHeight="false" outlineLevel="0" collapsed="false">
      <c r="A1680" s="14"/>
      <c r="B1680" s="9"/>
      <c r="C1680" s="9"/>
      <c r="D1680" s="15"/>
      <c r="E1680" s="9"/>
      <c r="F1680" s="9"/>
      <c r="G1680" s="16" t="str">
        <f aca="false">IF($D1680="","",$D1680*IF($F1680="",1,$F1680))</f>
        <v/>
      </c>
      <c r="H1680" s="9"/>
      <c r="I1680" s="10" t="str">
        <f aca="false">IF($H1680="","",IFERROR(INDEX(Categories!$B$5:$B$19,MATCH($H1680,Categories!$A$5:$A$19,0)),"UNMAPPED"))</f>
        <v/>
      </c>
      <c r="J1680" s="9"/>
      <c r="K1680" s="9"/>
      <c r="L1680" s="9"/>
      <c r="M1680" s="9"/>
      <c r="N1680" s="9"/>
    </row>
    <row r="1681" customFormat="false" ht="15" hidden="false" customHeight="false" outlineLevel="0" collapsed="false">
      <c r="A1681" s="14"/>
      <c r="B1681" s="9"/>
      <c r="C1681" s="9"/>
      <c r="D1681" s="15"/>
      <c r="E1681" s="9"/>
      <c r="F1681" s="9"/>
      <c r="G1681" s="16" t="str">
        <f aca="false">IF($D1681="","",$D1681*IF($F1681="",1,$F1681))</f>
        <v/>
      </c>
      <c r="H1681" s="9"/>
      <c r="I1681" s="10" t="str">
        <f aca="false">IF($H1681="","",IFERROR(INDEX(Categories!$B$5:$B$19,MATCH($H1681,Categories!$A$5:$A$19,0)),"UNMAPPED"))</f>
        <v/>
      </c>
      <c r="J1681" s="9"/>
      <c r="K1681" s="9"/>
      <c r="L1681" s="9"/>
      <c r="M1681" s="9"/>
      <c r="N1681" s="9"/>
    </row>
    <row r="1682" customFormat="false" ht="15" hidden="false" customHeight="false" outlineLevel="0" collapsed="false">
      <c r="A1682" s="14"/>
      <c r="B1682" s="9"/>
      <c r="C1682" s="9"/>
      <c r="D1682" s="15"/>
      <c r="E1682" s="9"/>
      <c r="F1682" s="9"/>
      <c r="G1682" s="16" t="str">
        <f aca="false">IF($D1682="","",$D1682*IF($F1682="",1,$F1682))</f>
        <v/>
      </c>
      <c r="H1682" s="9"/>
      <c r="I1682" s="10" t="str">
        <f aca="false">IF($H1682="","",IFERROR(INDEX(Categories!$B$5:$B$19,MATCH($H1682,Categories!$A$5:$A$19,0)),"UNMAPPED"))</f>
        <v/>
      </c>
      <c r="J1682" s="9"/>
      <c r="K1682" s="9"/>
      <c r="L1682" s="9"/>
      <c r="M1682" s="9"/>
      <c r="N1682" s="9"/>
    </row>
    <row r="1683" customFormat="false" ht="15" hidden="false" customHeight="false" outlineLevel="0" collapsed="false">
      <c r="A1683" s="14"/>
      <c r="B1683" s="9"/>
      <c r="C1683" s="9"/>
      <c r="D1683" s="15"/>
      <c r="E1683" s="9"/>
      <c r="F1683" s="9"/>
      <c r="G1683" s="16" t="str">
        <f aca="false">IF($D1683="","",$D1683*IF($F1683="",1,$F1683))</f>
        <v/>
      </c>
      <c r="H1683" s="9"/>
      <c r="I1683" s="10" t="str">
        <f aca="false">IF($H1683="","",IFERROR(INDEX(Categories!$B$5:$B$19,MATCH($H1683,Categories!$A$5:$A$19,0)),"UNMAPPED"))</f>
        <v/>
      </c>
      <c r="J1683" s="9"/>
      <c r="K1683" s="9"/>
      <c r="L1683" s="9"/>
      <c r="M1683" s="9"/>
      <c r="N1683" s="9"/>
    </row>
    <row r="1684" customFormat="false" ht="15" hidden="false" customHeight="false" outlineLevel="0" collapsed="false">
      <c r="A1684" s="14"/>
      <c r="B1684" s="9"/>
      <c r="C1684" s="9"/>
      <c r="D1684" s="15"/>
      <c r="E1684" s="9"/>
      <c r="F1684" s="9"/>
      <c r="G1684" s="16" t="str">
        <f aca="false">IF($D1684="","",$D1684*IF($F1684="",1,$F1684))</f>
        <v/>
      </c>
      <c r="H1684" s="9"/>
      <c r="I1684" s="10" t="str">
        <f aca="false">IF($H1684="","",IFERROR(INDEX(Categories!$B$5:$B$19,MATCH($H1684,Categories!$A$5:$A$19,0)),"UNMAPPED"))</f>
        <v/>
      </c>
      <c r="J1684" s="9"/>
      <c r="K1684" s="9"/>
      <c r="L1684" s="9"/>
      <c r="M1684" s="9"/>
      <c r="N1684" s="9"/>
    </row>
    <row r="1685" customFormat="false" ht="15" hidden="false" customHeight="false" outlineLevel="0" collapsed="false">
      <c r="A1685" s="14"/>
      <c r="B1685" s="9"/>
      <c r="C1685" s="9"/>
      <c r="D1685" s="15"/>
      <c r="E1685" s="9"/>
      <c r="F1685" s="9"/>
      <c r="G1685" s="16" t="str">
        <f aca="false">IF($D1685="","",$D1685*IF($F1685="",1,$F1685))</f>
        <v/>
      </c>
      <c r="H1685" s="9"/>
      <c r="I1685" s="10" t="str">
        <f aca="false">IF($H1685="","",IFERROR(INDEX(Categories!$B$5:$B$19,MATCH($H1685,Categories!$A$5:$A$19,0)),"UNMAPPED"))</f>
        <v/>
      </c>
      <c r="J1685" s="9"/>
      <c r="K1685" s="9"/>
      <c r="L1685" s="9"/>
      <c r="M1685" s="9"/>
      <c r="N1685" s="9"/>
    </row>
    <row r="1686" customFormat="false" ht="15" hidden="false" customHeight="false" outlineLevel="0" collapsed="false">
      <c r="A1686" s="14"/>
      <c r="B1686" s="9"/>
      <c r="C1686" s="9"/>
      <c r="D1686" s="15"/>
      <c r="E1686" s="9"/>
      <c r="F1686" s="9"/>
      <c r="G1686" s="16" t="str">
        <f aca="false">IF($D1686="","",$D1686*IF($F1686="",1,$F1686))</f>
        <v/>
      </c>
      <c r="H1686" s="9"/>
      <c r="I1686" s="10" t="str">
        <f aca="false">IF($H1686="","",IFERROR(INDEX(Categories!$B$5:$B$19,MATCH($H1686,Categories!$A$5:$A$19,0)),"UNMAPPED"))</f>
        <v/>
      </c>
      <c r="J1686" s="9"/>
      <c r="K1686" s="9"/>
      <c r="L1686" s="9"/>
      <c r="M1686" s="9"/>
      <c r="N1686" s="9"/>
    </row>
    <row r="1687" customFormat="false" ht="15" hidden="false" customHeight="false" outlineLevel="0" collapsed="false">
      <c r="A1687" s="14"/>
      <c r="B1687" s="9"/>
      <c r="C1687" s="9"/>
      <c r="D1687" s="15"/>
      <c r="E1687" s="9"/>
      <c r="F1687" s="9"/>
      <c r="G1687" s="16" t="str">
        <f aca="false">IF($D1687="","",$D1687*IF($F1687="",1,$F1687))</f>
        <v/>
      </c>
      <c r="H1687" s="9"/>
      <c r="I1687" s="10" t="str">
        <f aca="false">IF($H1687="","",IFERROR(INDEX(Categories!$B$5:$B$19,MATCH($H1687,Categories!$A$5:$A$19,0)),"UNMAPPED"))</f>
        <v/>
      </c>
      <c r="J1687" s="9"/>
      <c r="K1687" s="9"/>
      <c r="L1687" s="9"/>
      <c r="M1687" s="9"/>
      <c r="N1687" s="9"/>
    </row>
    <row r="1688" customFormat="false" ht="15" hidden="false" customHeight="false" outlineLevel="0" collapsed="false">
      <c r="A1688" s="14"/>
      <c r="B1688" s="9"/>
      <c r="C1688" s="9"/>
      <c r="D1688" s="15"/>
      <c r="E1688" s="9"/>
      <c r="F1688" s="9"/>
      <c r="G1688" s="16" t="str">
        <f aca="false">IF($D1688="","",$D1688*IF($F1688="",1,$F1688))</f>
        <v/>
      </c>
      <c r="H1688" s="9"/>
      <c r="I1688" s="10" t="str">
        <f aca="false">IF($H1688="","",IFERROR(INDEX(Categories!$B$5:$B$19,MATCH($H1688,Categories!$A$5:$A$19,0)),"UNMAPPED"))</f>
        <v/>
      </c>
      <c r="J1688" s="9"/>
      <c r="K1688" s="9"/>
      <c r="L1688" s="9"/>
      <c r="M1688" s="9"/>
      <c r="N1688" s="9"/>
    </row>
    <row r="1689" customFormat="false" ht="15" hidden="false" customHeight="false" outlineLevel="0" collapsed="false">
      <c r="A1689" s="14"/>
      <c r="B1689" s="9"/>
      <c r="C1689" s="9"/>
      <c r="D1689" s="15"/>
      <c r="E1689" s="9"/>
      <c r="F1689" s="9"/>
      <c r="G1689" s="16" t="str">
        <f aca="false">IF($D1689="","",$D1689*IF($F1689="",1,$F1689))</f>
        <v/>
      </c>
      <c r="H1689" s="9"/>
      <c r="I1689" s="10" t="str">
        <f aca="false">IF($H1689="","",IFERROR(INDEX(Categories!$B$5:$B$19,MATCH($H1689,Categories!$A$5:$A$19,0)),"UNMAPPED"))</f>
        <v/>
      </c>
      <c r="J1689" s="9"/>
      <c r="K1689" s="9"/>
      <c r="L1689" s="9"/>
      <c r="M1689" s="9"/>
      <c r="N1689" s="9"/>
    </row>
    <row r="1690" customFormat="false" ht="15" hidden="false" customHeight="false" outlineLevel="0" collapsed="false">
      <c r="A1690" s="14"/>
      <c r="B1690" s="9"/>
      <c r="C1690" s="9"/>
      <c r="D1690" s="15"/>
      <c r="E1690" s="9"/>
      <c r="F1690" s="9"/>
      <c r="G1690" s="16" t="str">
        <f aca="false">IF($D1690="","",$D1690*IF($F1690="",1,$F1690))</f>
        <v/>
      </c>
      <c r="H1690" s="9"/>
      <c r="I1690" s="10" t="str">
        <f aca="false">IF($H1690="","",IFERROR(INDEX(Categories!$B$5:$B$19,MATCH($H1690,Categories!$A$5:$A$19,0)),"UNMAPPED"))</f>
        <v/>
      </c>
      <c r="J1690" s="9"/>
      <c r="K1690" s="9"/>
      <c r="L1690" s="9"/>
      <c r="M1690" s="9"/>
      <c r="N1690" s="9"/>
    </row>
    <row r="1691" customFormat="false" ht="15" hidden="false" customHeight="false" outlineLevel="0" collapsed="false">
      <c r="A1691" s="14"/>
      <c r="B1691" s="9"/>
      <c r="C1691" s="9"/>
      <c r="D1691" s="15"/>
      <c r="E1691" s="9"/>
      <c r="F1691" s="9"/>
      <c r="G1691" s="16" t="str">
        <f aca="false">IF($D1691="","",$D1691*IF($F1691="",1,$F1691))</f>
        <v/>
      </c>
      <c r="H1691" s="9"/>
      <c r="I1691" s="10" t="str">
        <f aca="false">IF($H1691="","",IFERROR(INDEX(Categories!$B$5:$B$19,MATCH($H1691,Categories!$A$5:$A$19,0)),"UNMAPPED"))</f>
        <v/>
      </c>
      <c r="J1691" s="9"/>
      <c r="K1691" s="9"/>
      <c r="L1691" s="9"/>
      <c r="M1691" s="9"/>
      <c r="N1691" s="9"/>
    </row>
    <row r="1692" customFormat="false" ht="15" hidden="false" customHeight="false" outlineLevel="0" collapsed="false">
      <c r="A1692" s="14"/>
      <c r="B1692" s="9"/>
      <c r="C1692" s="9"/>
      <c r="D1692" s="15"/>
      <c r="E1692" s="9"/>
      <c r="F1692" s="9"/>
      <c r="G1692" s="16" t="str">
        <f aca="false">IF($D1692="","",$D1692*IF($F1692="",1,$F1692))</f>
        <v/>
      </c>
      <c r="H1692" s="9"/>
      <c r="I1692" s="10" t="str">
        <f aca="false">IF($H1692="","",IFERROR(INDEX(Categories!$B$5:$B$19,MATCH($H1692,Categories!$A$5:$A$19,0)),"UNMAPPED"))</f>
        <v/>
      </c>
      <c r="J1692" s="9"/>
      <c r="K1692" s="9"/>
      <c r="L1692" s="9"/>
      <c r="M1692" s="9"/>
      <c r="N1692" s="9"/>
    </row>
    <row r="1693" customFormat="false" ht="15" hidden="false" customHeight="false" outlineLevel="0" collapsed="false">
      <c r="A1693" s="14"/>
      <c r="B1693" s="9"/>
      <c r="C1693" s="9"/>
      <c r="D1693" s="15"/>
      <c r="E1693" s="9"/>
      <c r="F1693" s="9"/>
      <c r="G1693" s="16" t="str">
        <f aca="false">IF($D1693="","",$D1693*IF($F1693="",1,$F1693))</f>
        <v/>
      </c>
      <c r="H1693" s="9"/>
      <c r="I1693" s="10" t="str">
        <f aca="false">IF($H1693="","",IFERROR(INDEX(Categories!$B$5:$B$19,MATCH($H1693,Categories!$A$5:$A$19,0)),"UNMAPPED"))</f>
        <v/>
      </c>
      <c r="J1693" s="9"/>
      <c r="K1693" s="9"/>
      <c r="L1693" s="9"/>
      <c r="M1693" s="9"/>
      <c r="N1693" s="9"/>
    </row>
    <row r="1694" customFormat="false" ht="15" hidden="false" customHeight="false" outlineLevel="0" collapsed="false">
      <c r="A1694" s="14"/>
      <c r="B1694" s="9"/>
      <c r="C1694" s="9"/>
      <c r="D1694" s="15"/>
      <c r="E1694" s="9"/>
      <c r="F1694" s="9"/>
      <c r="G1694" s="16" t="str">
        <f aca="false">IF($D1694="","",$D1694*IF($F1694="",1,$F1694))</f>
        <v/>
      </c>
      <c r="H1694" s="9"/>
      <c r="I1694" s="10" t="str">
        <f aca="false">IF($H1694="","",IFERROR(INDEX(Categories!$B$5:$B$19,MATCH($H1694,Categories!$A$5:$A$19,0)),"UNMAPPED"))</f>
        <v/>
      </c>
      <c r="J1694" s="9"/>
      <c r="K1694" s="9"/>
      <c r="L1694" s="9"/>
      <c r="M1694" s="9"/>
      <c r="N1694" s="9"/>
    </row>
    <row r="1695" customFormat="false" ht="15" hidden="false" customHeight="false" outlineLevel="0" collapsed="false">
      <c r="A1695" s="14"/>
      <c r="B1695" s="9"/>
      <c r="C1695" s="9"/>
      <c r="D1695" s="15"/>
      <c r="E1695" s="9"/>
      <c r="F1695" s="9"/>
      <c r="G1695" s="16" t="str">
        <f aca="false">IF($D1695="","",$D1695*IF($F1695="",1,$F1695))</f>
        <v/>
      </c>
      <c r="H1695" s="9"/>
      <c r="I1695" s="10" t="str">
        <f aca="false">IF($H1695="","",IFERROR(INDEX(Categories!$B$5:$B$19,MATCH($H1695,Categories!$A$5:$A$19,0)),"UNMAPPED"))</f>
        <v/>
      </c>
      <c r="J1695" s="9"/>
      <c r="K1695" s="9"/>
      <c r="L1695" s="9"/>
      <c r="M1695" s="9"/>
      <c r="N1695" s="9"/>
    </row>
    <row r="1696" customFormat="false" ht="15" hidden="false" customHeight="false" outlineLevel="0" collapsed="false">
      <c r="A1696" s="14"/>
      <c r="B1696" s="9"/>
      <c r="C1696" s="9"/>
      <c r="D1696" s="15"/>
      <c r="E1696" s="9"/>
      <c r="F1696" s="9"/>
      <c r="G1696" s="16" t="str">
        <f aca="false">IF($D1696="","",$D1696*IF($F1696="",1,$F1696))</f>
        <v/>
      </c>
      <c r="H1696" s="9"/>
      <c r="I1696" s="10" t="str">
        <f aca="false">IF($H1696="","",IFERROR(INDEX(Categories!$B$5:$B$19,MATCH($H1696,Categories!$A$5:$A$19,0)),"UNMAPPED"))</f>
        <v/>
      </c>
      <c r="J1696" s="9"/>
      <c r="K1696" s="9"/>
      <c r="L1696" s="9"/>
      <c r="M1696" s="9"/>
      <c r="N1696" s="9"/>
    </row>
    <row r="1697" customFormat="false" ht="15" hidden="false" customHeight="false" outlineLevel="0" collapsed="false">
      <c r="A1697" s="14"/>
      <c r="B1697" s="9"/>
      <c r="C1697" s="9"/>
      <c r="D1697" s="15"/>
      <c r="E1697" s="9"/>
      <c r="F1697" s="9"/>
      <c r="G1697" s="16" t="str">
        <f aca="false">IF($D1697="","",$D1697*IF($F1697="",1,$F1697))</f>
        <v/>
      </c>
      <c r="H1697" s="9"/>
      <c r="I1697" s="10" t="str">
        <f aca="false">IF($H1697="","",IFERROR(INDEX(Categories!$B$5:$B$19,MATCH($H1697,Categories!$A$5:$A$19,0)),"UNMAPPED"))</f>
        <v/>
      </c>
      <c r="J1697" s="9"/>
      <c r="K1697" s="9"/>
      <c r="L1697" s="9"/>
      <c r="M1697" s="9"/>
      <c r="N1697" s="9"/>
    </row>
    <row r="1698" customFormat="false" ht="15" hidden="false" customHeight="false" outlineLevel="0" collapsed="false">
      <c r="A1698" s="14"/>
      <c r="B1698" s="9"/>
      <c r="C1698" s="9"/>
      <c r="D1698" s="15"/>
      <c r="E1698" s="9"/>
      <c r="F1698" s="9"/>
      <c r="G1698" s="16" t="str">
        <f aca="false">IF($D1698="","",$D1698*IF($F1698="",1,$F1698))</f>
        <v/>
      </c>
      <c r="H1698" s="9"/>
      <c r="I1698" s="10" t="str">
        <f aca="false">IF($H1698="","",IFERROR(INDEX(Categories!$B$5:$B$19,MATCH($H1698,Categories!$A$5:$A$19,0)),"UNMAPPED"))</f>
        <v/>
      </c>
      <c r="J1698" s="9"/>
      <c r="K1698" s="9"/>
      <c r="L1698" s="9"/>
      <c r="M1698" s="9"/>
      <c r="N1698" s="9"/>
    </row>
    <row r="1699" customFormat="false" ht="15" hidden="false" customHeight="false" outlineLevel="0" collapsed="false">
      <c r="A1699" s="14"/>
      <c r="B1699" s="9"/>
      <c r="C1699" s="9"/>
      <c r="D1699" s="15"/>
      <c r="E1699" s="9"/>
      <c r="F1699" s="9"/>
      <c r="G1699" s="16" t="str">
        <f aca="false">IF($D1699="","",$D1699*IF($F1699="",1,$F1699))</f>
        <v/>
      </c>
      <c r="H1699" s="9"/>
      <c r="I1699" s="10" t="str">
        <f aca="false">IF($H1699="","",IFERROR(INDEX(Categories!$B$5:$B$19,MATCH($H1699,Categories!$A$5:$A$19,0)),"UNMAPPED"))</f>
        <v/>
      </c>
      <c r="J1699" s="9"/>
      <c r="K1699" s="9"/>
      <c r="L1699" s="9"/>
      <c r="M1699" s="9"/>
      <c r="N1699" s="9"/>
    </row>
    <row r="1700" customFormat="false" ht="15" hidden="false" customHeight="false" outlineLevel="0" collapsed="false">
      <c r="A1700" s="14"/>
      <c r="B1700" s="9"/>
      <c r="C1700" s="9"/>
      <c r="D1700" s="15"/>
      <c r="E1700" s="9"/>
      <c r="F1700" s="9"/>
      <c r="G1700" s="16" t="str">
        <f aca="false">IF($D1700="","",$D1700*IF($F1700="",1,$F1700))</f>
        <v/>
      </c>
      <c r="H1700" s="9"/>
      <c r="I1700" s="10" t="str">
        <f aca="false">IF($H1700="","",IFERROR(INDEX(Categories!$B$5:$B$19,MATCH($H1700,Categories!$A$5:$A$19,0)),"UNMAPPED"))</f>
        <v/>
      </c>
      <c r="J1700" s="9"/>
      <c r="K1700" s="9"/>
      <c r="L1700" s="9"/>
      <c r="M1700" s="9"/>
      <c r="N1700" s="9"/>
    </row>
    <row r="1701" customFormat="false" ht="15" hidden="false" customHeight="false" outlineLevel="0" collapsed="false">
      <c r="A1701" s="14"/>
      <c r="B1701" s="9"/>
      <c r="C1701" s="9"/>
      <c r="D1701" s="15"/>
      <c r="E1701" s="9"/>
      <c r="F1701" s="9"/>
      <c r="G1701" s="16" t="str">
        <f aca="false">IF($D1701="","",$D1701*IF($F1701="",1,$F1701))</f>
        <v/>
      </c>
      <c r="H1701" s="9"/>
      <c r="I1701" s="10" t="str">
        <f aca="false">IF($H1701="","",IFERROR(INDEX(Categories!$B$5:$B$19,MATCH($H1701,Categories!$A$5:$A$19,0)),"UNMAPPED"))</f>
        <v/>
      </c>
      <c r="J1701" s="9"/>
      <c r="K1701" s="9"/>
      <c r="L1701" s="9"/>
      <c r="M1701" s="9"/>
      <c r="N1701" s="9"/>
    </row>
    <row r="1702" customFormat="false" ht="15" hidden="false" customHeight="false" outlineLevel="0" collapsed="false">
      <c r="A1702" s="14"/>
      <c r="B1702" s="9"/>
      <c r="C1702" s="9"/>
      <c r="D1702" s="15"/>
      <c r="E1702" s="9"/>
      <c r="F1702" s="9"/>
      <c r="G1702" s="16" t="str">
        <f aca="false">IF($D1702="","",$D1702*IF($F1702="",1,$F1702))</f>
        <v/>
      </c>
      <c r="H1702" s="9"/>
      <c r="I1702" s="10" t="str">
        <f aca="false">IF($H1702="","",IFERROR(INDEX(Categories!$B$5:$B$19,MATCH($H1702,Categories!$A$5:$A$19,0)),"UNMAPPED"))</f>
        <v/>
      </c>
      <c r="J1702" s="9"/>
      <c r="K1702" s="9"/>
      <c r="L1702" s="9"/>
      <c r="M1702" s="9"/>
      <c r="N1702" s="9"/>
    </row>
    <row r="1703" customFormat="false" ht="15" hidden="false" customHeight="false" outlineLevel="0" collapsed="false">
      <c r="A1703" s="14"/>
      <c r="B1703" s="9"/>
      <c r="C1703" s="9"/>
      <c r="D1703" s="15"/>
      <c r="E1703" s="9"/>
      <c r="F1703" s="9"/>
      <c r="G1703" s="16" t="str">
        <f aca="false">IF($D1703="","",$D1703*IF($F1703="",1,$F1703))</f>
        <v/>
      </c>
      <c r="H1703" s="9"/>
      <c r="I1703" s="10" t="str">
        <f aca="false">IF($H1703="","",IFERROR(INDEX(Categories!$B$5:$B$19,MATCH($H1703,Categories!$A$5:$A$19,0)),"UNMAPPED"))</f>
        <v/>
      </c>
      <c r="J1703" s="9"/>
      <c r="K1703" s="9"/>
      <c r="L1703" s="9"/>
      <c r="M1703" s="9"/>
      <c r="N1703" s="9"/>
    </row>
    <row r="1704" customFormat="false" ht="15" hidden="false" customHeight="false" outlineLevel="0" collapsed="false">
      <c r="A1704" s="14"/>
      <c r="B1704" s="9"/>
      <c r="C1704" s="9"/>
      <c r="D1704" s="15"/>
      <c r="E1704" s="9"/>
      <c r="F1704" s="9"/>
      <c r="G1704" s="16" t="str">
        <f aca="false">IF($D1704="","",$D1704*IF($F1704="",1,$F1704))</f>
        <v/>
      </c>
      <c r="H1704" s="9"/>
      <c r="I1704" s="10" t="str">
        <f aca="false">IF($H1704="","",IFERROR(INDEX(Categories!$B$5:$B$19,MATCH($H1704,Categories!$A$5:$A$19,0)),"UNMAPPED"))</f>
        <v/>
      </c>
      <c r="J1704" s="9"/>
      <c r="K1704" s="9"/>
      <c r="L1704" s="9"/>
      <c r="M1704" s="9"/>
      <c r="N1704" s="9"/>
    </row>
    <row r="1705" customFormat="false" ht="15" hidden="false" customHeight="false" outlineLevel="0" collapsed="false">
      <c r="A1705" s="14"/>
      <c r="B1705" s="9"/>
      <c r="C1705" s="9"/>
      <c r="D1705" s="15"/>
      <c r="E1705" s="9"/>
      <c r="F1705" s="9"/>
      <c r="G1705" s="16" t="str">
        <f aca="false">IF($D1705="","",$D1705*IF($F1705="",1,$F1705))</f>
        <v/>
      </c>
      <c r="H1705" s="9"/>
      <c r="I1705" s="10" t="str">
        <f aca="false">IF($H1705="","",IFERROR(INDEX(Categories!$B$5:$B$19,MATCH($H1705,Categories!$A$5:$A$19,0)),"UNMAPPED"))</f>
        <v/>
      </c>
      <c r="J1705" s="9"/>
      <c r="K1705" s="9"/>
      <c r="L1705" s="9"/>
      <c r="M1705" s="9"/>
      <c r="N1705" s="9"/>
    </row>
    <row r="1706" customFormat="false" ht="15" hidden="false" customHeight="false" outlineLevel="0" collapsed="false">
      <c r="A1706" s="14"/>
      <c r="B1706" s="9"/>
      <c r="C1706" s="9"/>
      <c r="D1706" s="15"/>
      <c r="E1706" s="9"/>
      <c r="F1706" s="9"/>
      <c r="G1706" s="16" t="str">
        <f aca="false">IF($D1706="","",$D1706*IF($F1706="",1,$F1706))</f>
        <v/>
      </c>
      <c r="H1706" s="9"/>
      <c r="I1706" s="10" t="str">
        <f aca="false">IF($H1706="","",IFERROR(INDEX(Categories!$B$5:$B$19,MATCH($H1706,Categories!$A$5:$A$19,0)),"UNMAPPED"))</f>
        <v/>
      </c>
      <c r="J1706" s="9"/>
      <c r="K1706" s="9"/>
      <c r="L1706" s="9"/>
      <c r="M1706" s="9"/>
      <c r="N1706" s="9"/>
    </row>
    <row r="1707" customFormat="false" ht="15" hidden="false" customHeight="false" outlineLevel="0" collapsed="false">
      <c r="A1707" s="14"/>
      <c r="B1707" s="9"/>
      <c r="C1707" s="9"/>
      <c r="D1707" s="15"/>
      <c r="E1707" s="9"/>
      <c r="F1707" s="9"/>
      <c r="G1707" s="16" t="str">
        <f aca="false">IF($D1707="","",$D1707*IF($F1707="",1,$F1707))</f>
        <v/>
      </c>
      <c r="H1707" s="9"/>
      <c r="I1707" s="10" t="str">
        <f aca="false">IF($H1707="","",IFERROR(INDEX(Categories!$B$5:$B$19,MATCH($H1707,Categories!$A$5:$A$19,0)),"UNMAPPED"))</f>
        <v/>
      </c>
      <c r="J1707" s="9"/>
      <c r="K1707" s="9"/>
      <c r="L1707" s="9"/>
      <c r="M1707" s="9"/>
      <c r="N1707" s="9"/>
    </row>
    <row r="1708" customFormat="false" ht="15" hidden="false" customHeight="false" outlineLevel="0" collapsed="false">
      <c r="A1708" s="14"/>
      <c r="B1708" s="9"/>
      <c r="C1708" s="9"/>
      <c r="D1708" s="15"/>
      <c r="E1708" s="9"/>
      <c r="F1708" s="9"/>
      <c r="G1708" s="16" t="str">
        <f aca="false">IF($D1708="","",$D1708*IF($F1708="",1,$F1708))</f>
        <v/>
      </c>
      <c r="H1708" s="9"/>
      <c r="I1708" s="10" t="str">
        <f aca="false">IF($H1708="","",IFERROR(INDEX(Categories!$B$5:$B$19,MATCH($H1708,Categories!$A$5:$A$19,0)),"UNMAPPED"))</f>
        <v/>
      </c>
      <c r="J1708" s="9"/>
      <c r="K1708" s="9"/>
      <c r="L1708" s="9"/>
      <c r="M1708" s="9"/>
      <c r="N1708" s="9"/>
    </row>
    <row r="1709" customFormat="false" ht="15" hidden="false" customHeight="false" outlineLevel="0" collapsed="false">
      <c r="A1709" s="14"/>
      <c r="B1709" s="9"/>
      <c r="C1709" s="9"/>
      <c r="D1709" s="15"/>
      <c r="E1709" s="9"/>
      <c r="F1709" s="9"/>
      <c r="G1709" s="16" t="str">
        <f aca="false">IF($D1709="","",$D1709*IF($F1709="",1,$F1709))</f>
        <v/>
      </c>
      <c r="H1709" s="9"/>
      <c r="I1709" s="10" t="str">
        <f aca="false">IF($H1709="","",IFERROR(INDEX(Categories!$B$5:$B$19,MATCH($H1709,Categories!$A$5:$A$19,0)),"UNMAPPED"))</f>
        <v/>
      </c>
      <c r="J1709" s="9"/>
      <c r="K1709" s="9"/>
      <c r="L1709" s="9"/>
      <c r="M1709" s="9"/>
      <c r="N1709" s="9"/>
    </row>
    <row r="1710" customFormat="false" ht="15" hidden="false" customHeight="false" outlineLevel="0" collapsed="false">
      <c r="A1710" s="14"/>
      <c r="B1710" s="9"/>
      <c r="C1710" s="9"/>
      <c r="D1710" s="15"/>
      <c r="E1710" s="9"/>
      <c r="F1710" s="9"/>
      <c r="G1710" s="16" t="str">
        <f aca="false">IF($D1710="","",$D1710*IF($F1710="",1,$F1710))</f>
        <v/>
      </c>
      <c r="H1710" s="9"/>
      <c r="I1710" s="10" t="str">
        <f aca="false">IF($H1710="","",IFERROR(INDEX(Categories!$B$5:$B$19,MATCH($H1710,Categories!$A$5:$A$19,0)),"UNMAPPED"))</f>
        <v/>
      </c>
      <c r="J1710" s="9"/>
      <c r="K1710" s="9"/>
      <c r="L1710" s="9"/>
      <c r="M1710" s="9"/>
      <c r="N1710" s="9"/>
    </row>
    <row r="1711" customFormat="false" ht="15" hidden="false" customHeight="false" outlineLevel="0" collapsed="false">
      <c r="A1711" s="14"/>
      <c r="B1711" s="9"/>
      <c r="C1711" s="9"/>
      <c r="D1711" s="15"/>
      <c r="E1711" s="9"/>
      <c r="F1711" s="9"/>
      <c r="G1711" s="16" t="str">
        <f aca="false">IF($D1711="","",$D1711*IF($F1711="",1,$F1711))</f>
        <v/>
      </c>
      <c r="H1711" s="9"/>
      <c r="I1711" s="10" t="str">
        <f aca="false">IF($H1711="","",IFERROR(INDEX(Categories!$B$5:$B$19,MATCH($H1711,Categories!$A$5:$A$19,0)),"UNMAPPED"))</f>
        <v/>
      </c>
      <c r="J1711" s="9"/>
      <c r="K1711" s="9"/>
      <c r="L1711" s="9"/>
      <c r="M1711" s="9"/>
      <c r="N1711" s="9"/>
    </row>
    <row r="1712" customFormat="false" ht="15" hidden="false" customHeight="false" outlineLevel="0" collapsed="false">
      <c r="A1712" s="14"/>
      <c r="B1712" s="9"/>
      <c r="C1712" s="9"/>
      <c r="D1712" s="15"/>
      <c r="E1712" s="9"/>
      <c r="F1712" s="9"/>
      <c r="G1712" s="16" t="str">
        <f aca="false">IF($D1712="","",$D1712*IF($F1712="",1,$F1712))</f>
        <v/>
      </c>
      <c r="H1712" s="9"/>
      <c r="I1712" s="10" t="str">
        <f aca="false">IF($H1712="","",IFERROR(INDEX(Categories!$B$5:$B$19,MATCH($H1712,Categories!$A$5:$A$19,0)),"UNMAPPED"))</f>
        <v/>
      </c>
      <c r="J1712" s="9"/>
      <c r="K1712" s="9"/>
      <c r="L1712" s="9"/>
      <c r="M1712" s="9"/>
      <c r="N1712" s="9"/>
    </row>
    <row r="1713" customFormat="false" ht="15" hidden="false" customHeight="false" outlineLevel="0" collapsed="false">
      <c r="A1713" s="14"/>
      <c r="B1713" s="9"/>
      <c r="C1713" s="9"/>
      <c r="D1713" s="15"/>
      <c r="E1713" s="9"/>
      <c r="F1713" s="9"/>
      <c r="G1713" s="16" t="str">
        <f aca="false">IF($D1713="","",$D1713*IF($F1713="",1,$F1713))</f>
        <v/>
      </c>
      <c r="H1713" s="9"/>
      <c r="I1713" s="10" t="str">
        <f aca="false">IF($H1713="","",IFERROR(INDEX(Categories!$B$5:$B$19,MATCH($H1713,Categories!$A$5:$A$19,0)),"UNMAPPED"))</f>
        <v/>
      </c>
      <c r="J1713" s="9"/>
      <c r="K1713" s="9"/>
      <c r="L1713" s="9"/>
      <c r="M1713" s="9"/>
      <c r="N1713" s="9"/>
    </row>
    <row r="1714" customFormat="false" ht="15" hidden="false" customHeight="false" outlineLevel="0" collapsed="false">
      <c r="A1714" s="14"/>
      <c r="B1714" s="9"/>
      <c r="C1714" s="9"/>
      <c r="D1714" s="15"/>
      <c r="E1714" s="9"/>
      <c r="F1714" s="9"/>
      <c r="G1714" s="16" t="str">
        <f aca="false">IF($D1714="","",$D1714*IF($F1714="",1,$F1714))</f>
        <v/>
      </c>
      <c r="H1714" s="9"/>
      <c r="I1714" s="10" t="str">
        <f aca="false">IF($H1714="","",IFERROR(INDEX(Categories!$B$5:$B$19,MATCH($H1714,Categories!$A$5:$A$19,0)),"UNMAPPED"))</f>
        <v/>
      </c>
      <c r="J1714" s="9"/>
      <c r="K1714" s="9"/>
      <c r="L1714" s="9"/>
      <c r="M1714" s="9"/>
      <c r="N1714" s="9"/>
    </row>
    <row r="1715" customFormat="false" ht="15" hidden="false" customHeight="false" outlineLevel="0" collapsed="false">
      <c r="A1715" s="14"/>
      <c r="B1715" s="9"/>
      <c r="C1715" s="9"/>
      <c r="D1715" s="15"/>
      <c r="E1715" s="9"/>
      <c r="F1715" s="9"/>
      <c r="G1715" s="16" t="str">
        <f aca="false">IF($D1715="","",$D1715*IF($F1715="",1,$F1715))</f>
        <v/>
      </c>
      <c r="H1715" s="9"/>
      <c r="I1715" s="10" t="str">
        <f aca="false">IF($H1715="","",IFERROR(INDEX(Categories!$B$5:$B$19,MATCH($H1715,Categories!$A$5:$A$19,0)),"UNMAPPED"))</f>
        <v/>
      </c>
      <c r="J1715" s="9"/>
      <c r="K1715" s="9"/>
      <c r="L1715" s="9"/>
      <c r="M1715" s="9"/>
      <c r="N1715" s="9"/>
    </row>
    <row r="1716" customFormat="false" ht="15" hidden="false" customHeight="false" outlineLevel="0" collapsed="false">
      <c r="A1716" s="14"/>
      <c r="B1716" s="9"/>
      <c r="C1716" s="9"/>
      <c r="D1716" s="15"/>
      <c r="E1716" s="9"/>
      <c r="F1716" s="9"/>
      <c r="G1716" s="16" t="str">
        <f aca="false">IF($D1716="","",$D1716*IF($F1716="",1,$F1716))</f>
        <v/>
      </c>
      <c r="H1716" s="9"/>
      <c r="I1716" s="10" t="str">
        <f aca="false">IF($H1716="","",IFERROR(INDEX(Categories!$B$5:$B$19,MATCH($H1716,Categories!$A$5:$A$19,0)),"UNMAPPED"))</f>
        <v/>
      </c>
      <c r="J1716" s="9"/>
      <c r="K1716" s="9"/>
      <c r="L1716" s="9"/>
      <c r="M1716" s="9"/>
      <c r="N1716" s="9"/>
    </row>
    <row r="1717" customFormat="false" ht="15" hidden="false" customHeight="false" outlineLevel="0" collapsed="false">
      <c r="A1717" s="14"/>
      <c r="B1717" s="9"/>
      <c r="C1717" s="9"/>
      <c r="D1717" s="15"/>
      <c r="E1717" s="9"/>
      <c r="F1717" s="9"/>
      <c r="G1717" s="16" t="str">
        <f aca="false">IF($D1717="","",$D1717*IF($F1717="",1,$F1717))</f>
        <v/>
      </c>
      <c r="H1717" s="9"/>
      <c r="I1717" s="10" t="str">
        <f aca="false">IF($H1717="","",IFERROR(INDEX(Categories!$B$5:$B$19,MATCH($H1717,Categories!$A$5:$A$19,0)),"UNMAPPED"))</f>
        <v/>
      </c>
      <c r="J1717" s="9"/>
      <c r="K1717" s="9"/>
      <c r="L1717" s="9"/>
      <c r="M1717" s="9"/>
      <c r="N1717" s="9"/>
    </row>
    <row r="1718" customFormat="false" ht="15" hidden="false" customHeight="false" outlineLevel="0" collapsed="false">
      <c r="A1718" s="14"/>
      <c r="B1718" s="9"/>
      <c r="C1718" s="9"/>
      <c r="D1718" s="15"/>
      <c r="E1718" s="9"/>
      <c r="F1718" s="9"/>
      <c r="G1718" s="16" t="str">
        <f aca="false">IF($D1718="","",$D1718*IF($F1718="",1,$F1718))</f>
        <v/>
      </c>
      <c r="H1718" s="9"/>
      <c r="I1718" s="10" t="str">
        <f aca="false">IF($H1718="","",IFERROR(INDEX(Categories!$B$5:$B$19,MATCH($H1718,Categories!$A$5:$A$19,0)),"UNMAPPED"))</f>
        <v/>
      </c>
      <c r="J1718" s="9"/>
      <c r="K1718" s="9"/>
      <c r="L1718" s="9"/>
      <c r="M1718" s="9"/>
      <c r="N1718" s="9"/>
    </row>
    <row r="1719" customFormat="false" ht="15" hidden="false" customHeight="false" outlineLevel="0" collapsed="false">
      <c r="A1719" s="14"/>
      <c r="B1719" s="9"/>
      <c r="C1719" s="9"/>
      <c r="D1719" s="15"/>
      <c r="E1719" s="9"/>
      <c r="F1719" s="9"/>
      <c r="G1719" s="16" t="str">
        <f aca="false">IF($D1719="","",$D1719*IF($F1719="",1,$F1719))</f>
        <v/>
      </c>
      <c r="H1719" s="9"/>
      <c r="I1719" s="10" t="str">
        <f aca="false">IF($H1719="","",IFERROR(INDEX(Categories!$B$5:$B$19,MATCH($H1719,Categories!$A$5:$A$19,0)),"UNMAPPED"))</f>
        <v/>
      </c>
      <c r="J1719" s="9"/>
      <c r="K1719" s="9"/>
      <c r="L1719" s="9"/>
      <c r="M1719" s="9"/>
      <c r="N1719" s="9"/>
    </row>
    <row r="1720" customFormat="false" ht="15" hidden="false" customHeight="false" outlineLevel="0" collapsed="false">
      <c r="A1720" s="14"/>
      <c r="B1720" s="9"/>
      <c r="C1720" s="9"/>
      <c r="D1720" s="15"/>
      <c r="E1720" s="9"/>
      <c r="F1720" s="9"/>
      <c r="G1720" s="16" t="str">
        <f aca="false">IF($D1720="","",$D1720*IF($F1720="",1,$F1720))</f>
        <v/>
      </c>
      <c r="H1720" s="9"/>
      <c r="I1720" s="10" t="str">
        <f aca="false">IF($H1720="","",IFERROR(INDEX(Categories!$B$5:$B$19,MATCH($H1720,Categories!$A$5:$A$19,0)),"UNMAPPED"))</f>
        <v/>
      </c>
      <c r="J1720" s="9"/>
      <c r="K1720" s="9"/>
      <c r="L1720" s="9"/>
      <c r="M1720" s="9"/>
      <c r="N1720" s="9"/>
    </row>
    <row r="1721" customFormat="false" ht="15" hidden="false" customHeight="false" outlineLevel="0" collapsed="false">
      <c r="A1721" s="14"/>
      <c r="B1721" s="9"/>
      <c r="C1721" s="9"/>
      <c r="D1721" s="15"/>
      <c r="E1721" s="9"/>
      <c r="F1721" s="9"/>
      <c r="G1721" s="16" t="str">
        <f aca="false">IF($D1721="","",$D1721*IF($F1721="",1,$F1721))</f>
        <v/>
      </c>
      <c r="H1721" s="9"/>
      <c r="I1721" s="10" t="str">
        <f aca="false">IF($H1721="","",IFERROR(INDEX(Categories!$B$5:$B$19,MATCH($H1721,Categories!$A$5:$A$19,0)),"UNMAPPED"))</f>
        <v/>
      </c>
      <c r="J1721" s="9"/>
      <c r="K1721" s="9"/>
      <c r="L1721" s="9"/>
      <c r="M1721" s="9"/>
      <c r="N1721" s="9"/>
    </row>
    <row r="1722" customFormat="false" ht="15" hidden="false" customHeight="false" outlineLevel="0" collapsed="false">
      <c r="A1722" s="14"/>
      <c r="B1722" s="9"/>
      <c r="C1722" s="9"/>
      <c r="D1722" s="15"/>
      <c r="E1722" s="9"/>
      <c r="F1722" s="9"/>
      <c r="G1722" s="16" t="str">
        <f aca="false">IF($D1722="","",$D1722*IF($F1722="",1,$F1722))</f>
        <v/>
      </c>
      <c r="H1722" s="9"/>
      <c r="I1722" s="10" t="str">
        <f aca="false">IF($H1722="","",IFERROR(INDEX(Categories!$B$5:$B$19,MATCH($H1722,Categories!$A$5:$A$19,0)),"UNMAPPED"))</f>
        <v/>
      </c>
      <c r="J1722" s="9"/>
      <c r="K1722" s="9"/>
      <c r="L1722" s="9"/>
      <c r="M1722" s="9"/>
      <c r="N1722" s="9"/>
    </row>
    <row r="1723" customFormat="false" ht="15" hidden="false" customHeight="false" outlineLevel="0" collapsed="false">
      <c r="A1723" s="14"/>
      <c r="B1723" s="9"/>
      <c r="C1723" s="9"/>
      <c r="D1723" s="15"/>
      <c r="E1723" s="9"/>
      <c r="F1723" s="9"/>
      <c r="G1723" s="16" t="str">
        <f aca="false">IF($D1723="","",$D1723*IF($F1723="",1,$F1723))</f>
        <v/>
      </c>
      <c r="H1723" s="9"/>
      <c r="I1723" s="10" t="str">
        <f aca="false">IF($H1723="","",IFERROR(INDEX(Categories!$B$5:$B$19,MATCH($H1723,Categories!$A$5:$A$19,0)),"UNMAPPED"))</f>
        <v/>
      </c>
      <c r="J1723" s="9"/>
      <c r="K1723" s="9"/>
      <c r="L1723" s="9"/>
      <c r="M1723" s="9"/>
      <c r="N1723" s="9"/>
    </row>
    <row r="1724" customFormat="false" ht="15" hidden="false" customHeight="false" outlineLevel="0" collapsed="false">
      <c r="A1724" s="14"/>
      <c r="B1724" s="9"/>
      <c r="C1724" s="9"/>
      <c r="D1724" s="15"/>
      <c r="E1724" s="9"/>
      <c r="F1724" s="9"/>
      <c r="G1724" s="16" t="str">
        <f aca="false">IF($D1724="","",$D1724*IF($F1724="",1,$F1724))</f>
        <v/>
      </c>
      <c r="H1724" s="9"/>
      <c r="I1724" s="10" t="str">
        <f aca="false">IF($H1724="","",IFERROR(INDEX(Categories!$B$5:$B$19,MATCH($H1724,Categories!$A$5:$A$19,0)),"UNMAPPED"))</f>
        <v/>
      </c>
      <c r="J1724" s="9"/>
      <c r="K1724" s="9"/>
      <c r="L1724" s="9"/>
      <c r="M1724" s="9"/>
      <c r="N1724" s="9"/>
    </row>
    <row r="1725" customFormat="false" ht="15" hidden="false" customHeight="false" outlineLevel="0" collapsed="false">
      <c r="A1725" s="14"/>
      <c r="B1725" s="9"/>
      <c r="C1725" s="9"/>
      <c r="D1725" s="15"/>
      <c r="E1725" s="9"/>
      <c r="F1725" s="9"/>
      <c r="G1725" s="16" t="str">
        <f aca="false">IF($D1725="","",$D1725*IF($F1725="",1,$F1725))</f>
        <v/>
      </c>
      <c r="H1725" s="9"/>
      <c r="I1725" s="10" t="str">
        <f aca="false">IF($H1725="","",IFERROR(INDEX(Categories!$B$5:$B$19,MATCH($H1725,Categories!$A$5:$A$19,0)),"UNMAPPED"))</f>
        <v/>
      </c>
      <c r="J1725" s="9"/>
      <c r="K1725" s="9"/>
      <c r="L1725" s="9"/>
      <c r="M1725" s="9"/>
      <c r="N1725" s="9"/>
    </row>
    <row r="1726" customFormat="false" ht="15" hidden="false" customHeight="false" outlineLevel="0" collapsed="false">
      <c r="A1726" s="14"/>
      <c r="B1726" s="9"/>
      <c r="C1726" s="9"/>
      <c r="D1726" s="15"/>
      <c r="E1726" s="9"/>
      <c r="F1726" s="9"/>
      <c r="G1726" s="16" t="str">
        <f aca="false">IF($D1726="","",$D1726*IF($F1726="",1,$F1726))</f>
        <v/>
      </c>
      <c r="H1726" s="9"/>
      <c r="I1726" s="10" t="str">
        <f aca="false">IF($H1726="","",IFERROR(INDEX(Categories!$B$5:$B$19,MATCH($H1726,Categories!$A$5:$A$19,0)),"UNMAPPED"))</f>
        <v/>
      </c>
      <c r="J1726" s="9"/>
      <c r="K1726" s="9"/>
      <c r="L1726" s="9"/>
      <c r="M1726" s="9"/>
      <c r="N1726" s="9"/>
    </row>
    <row r="1727" customFormat="false" ht="15" hidden="false" customHeight="false" outlineLevel="0" collapsed="false">
      <c r="A1727" s="14"/>
      <c r="B1727" s="9"/>
      <c r="C1727" s="9"/>
      <c r="D1727" s="15"/>
      <c r="E1727" s="9"/>
      <c r="F1727" s="9"/>
      <c r="G1727" s="16" t="str">
        <f aca="false">IF($D1727="","",$D1727*IF($F1727="",1,$F1727))</f>
        <v/>
      </c>
      <c r="H1727" s="9"/>
      <c r="I1727" s="10" t="str">
        <f aca="false">IF($H1727="","",IFERROR(INDEX(Categories!$B$5:$B$19,MATCH($H1727,Categories!$A$5:$A$19,0)),"UNMAPPED"))</f>
        <v/>
      </c>
      <c r="J1727" s="9"/>
      <c r="K1727" s="9"/>
      <c r="L1727" s="9"/>
      <c r="M1727" s="9"/>
      <c r="N1727" s="9"/>
    </row>
    <row r="1728" customFormat="false" ht="15" hidden="false" customHeight="false" outlineLevel="0" collapsed="false">
      <c r="A1728" s="14"/>
      <c r="B1728" s="9"/>
      <c r="C1728" s="9"/>
      <c r="D1728" s="15"/>
      <c r="E1728" s="9"/>
      <c r="F1728" s="9"/>
      <c r="G1728" s="16" t="str">
        <f aca="false">IF($D1728="","",$D1728*IF($F1728="",1,$F1728))</f>
        <v/>
      </c>
      <c r="H1728" s="9"/>
      <c r="I1728" s="10" t="str">
        <f aca="false">IF($H1728="","",IFERROR(INDEX(Categories!$B$5:$B$19,MATCH($H1728,Categories!$A$5:$A$19,0)),"UNMAPPED"))</f>
        <v/>
      </c>
      <c r="J1728" s="9"/>
      <c r="K1728" s="9"/>
      <c r="L1728" s="9"/>
      <c r="M1728" s="9"/>
      <c r="N1728" s="9"/>
    </row>
    <row r="1729" customFormat="false" ht="15" hidden="false" customHeight="false" outlineLevel="0" collapsed="false">
      <c r="A1729" s="14"/>
      <c r="B1729" s="9"/>
      <c r="C1729" s="9"/>
      <c r="D1729" s="15"/>
      <c r="E1729" s="9"/>
      <c r="F1729" s="9"/>
      <c r="G1729" s="16" t="str">
        <f aca="false">IF($D1729="","",$D1729*IF($F1729="",1,$F1729))</f>
        <v/>
      </c>
      <c r="H1729" s="9"/>
      <c r="I1729" s="10" t="str">
        <f aca="false">IF($H1729="","",IFERROR(INDEX(Categories!$B$5:$B$19,MATCH($H1729,Categories!$A$5:$A$19,0)),"UNMAPPED"))</f>
        <v/>
      </c>
      <c r="J1729" s="9"/>
      <c r="K1729" s="9"/>
      <c r="L1729" s="9"/>
      <c r="M1729" s="9"/>
      <c r="N1729" s="9"/>
    </row>
    <row r="1730" customFormat="false" ht="15" hidden="false" customHeight="false" outlineLevel="0" collapsed="false">
      <c r="A1730" s="14"/>
      <c r="B1730" s="9"/>
      <c r="C1730" s="9"/>
      <c r="D1730" s="15"/>
      <c r="E1730" s="9"/>
      <c r="F1730" s="9"/>
      <c r="G1730" s="16" t="str">
        <f aca="false">IF($D1730="","",$D1730*IF($F1730="",1,$F1730))</f>
        <v/>
      </c>
      <c r="H1730" s="9"/>
      <c r="I1730" s="10" t="str">
        <f aca="false">IF($H1730="","",IFERROR(INDEX(Categories!$B$5:$B$19,MATCH($H1730,Categories!$A$5:$A$19,0)),"UNMAPPED"))</f>
        <v/>
      </c>
      <c r="J1730" s="9"/>
      <c r="K1730" s="9"/>
      <c r="L1730" s="9"/>
      <c r="M1730" s="9"/>
      <c r="N1730" s="9"/>
    </row>
    <row r="1731" customFormat="false" ht="15" hidden="false" customHeight="false" outlineLevel="0" collapsed="false">
      <c r="A1731" s="14"/>
      <c r="B1731" s="9"/>
      <c r="C1731" s="9"/>
      <c r="D1731" s="15"/>
      <c r="E1731" s="9"/>
      <c r="F1731" s="9"/>
      <c r="G1731" s="16" t="str">
        <f aca="false">IF($D1731="","",$D1731*IF($F1731="",1,$F1731))</f>
        <v/>
      </c>
      <c r="H1731" s="9"/>
      <c r="I1731" s="10" t="str">
        <f aca="false">IF($H1731="","",IFERROR(INDEX(Categories!$B$5:$B$19,MATCH($H1731,Categories!$A$5:$A$19,0)),"UNMAPPED"))</f>
        <v/>
      </c>
      <c r="J1731" s="9"/>
      <c r="K1731" s="9"/>
      <c r="L1731" s="9"/>
      <c r="M1731" s="9"/>
      <c r="N1731" s="9"/>
    </row>
    <row r="1732" customFormat="false" ht="15" hidden="false" customHeight="false" outlineLevel="0" collapsed="false">
      <c r="A1732" s="14"/>
      <c r="B1732" s="9"/>
      <c r="C1732" s="9"/>
      <c r="D1732" s="15"/>
      <c r="E1732" s="9"/>
      <c r="F1732" s="9"/>
      <c r="G1732" s="16" t="str">
        <f aca="false">IF($D1732="","",$D1732*IF($F1732="",1,$F1732))</f>
        <v/>
      </c>
      <c r="H1732" s="9"/>
      <c r="I1732" s="10" t="str">
        <f aca="false">IF($H1732="","",IFERROR(INDEX(Categories!$B$5:$B$19,MATCH($H1732,Categories!$A$5:$A$19,0)),"UNMAPPED"))</f>
        <v/>
      </c>
      <c r="J1732" s="9"/>
      <c r="K1732" s="9"/>
      <c r="L1732" s="9"/>
      <c r="M1732" s="9"/>
      <c r="N1732" s="9"/>
    </row>
    <row r="1733" customFormat="false" ht="15" hidden="false" customHeight="false" outlineLevel="0" collapsed="false">
      <c r="A1733" s="14"/>
      <c r="B1733" s="9"/>
      <c r="C1733" s="9"/>
      <c r="D1733" s="15"/>
      <c r="E1733" s="9"/>
      <c r="F1733" s="9"/>
      <c r="G1733" s="16" t="str">
        <f aca="false">IF($D1733="","",$D1733*IF($F1733="",1,$F1733))</f>
        <v/>
      </c>
      <c r="H1733" s="9"/>
      <c r="I1733" s="10" t="str">
        <f aca="false">IF($H1733="","",IFERROR(INDEX(Categories!$B$5:$B$19,MATCH($H1733,Categories!$A$5:$A$19,0)),"UNMAPPED"))</f>
        <v/>
      </c>
      <c r="J1733" s="9"/>
      <c r="K1733" s="9"/>
      <c r="L1733" s="9"/>
      <c r="M1733" s="9"/>
      <c r="N1733" s="9"/>
    </row>
    <row r="1734" customFormat="false" ht="15" hidden="false" customHeight="false" outlineLevel="0" collapsed="false">
      <c r="A1734" s="14"/>
      <c r="B1734" s="9"/>
      <c r="C1734" s="9"/>
      <c r="D1734" s="15"/>
      <c r="E1734" s="9"/>
      <c r="F1734" s="9"/>
      <c r="G1734" s="16" t="str">
        <f aca="false">IF($D1734="","",$D1734*IF($F1734="",1,$F1734))</f>
        <v/>
      </c>
      <c r="H1734" s="9"/>
      <c r="I1734" s="10" t="str">
        <f aca="false">IF($H1734="","",IFERROR(INDEX(Categories!$B$5:$B$19,MATCH($H1734,Categories!$A$5:$A$19,0)),"UNMAPPED"))</f>
        <v/>
      </c>
      <c r="J1734" s="9"/>
      <c r="K1734" s="9"/>
      <c r="L1734" s="9"/>
      <c r="M1734" s="9"/>
      <c r="N1734" s="9"/>
    </row>
    <row r="1735" customFormat="false" ht="15" hidden="false" customHeight="false" outlineLevel="0" collapsed="false">
      <c r="A1735" s="14"/>
      <c r="B1735" s="9"/>
      <c r="C1735" s="9"/>
      <c r="D1735" s="15"/>
      <c r="E1735" s="9"/>
      <c r="F1735" s="9"/>
      <c r="G1735" s="16" t="str">
        <f aca="false">IF($D1735="","",$D1735*IF($F1735="",1,$F1735))</f>
        <v/>
      </c>
      <c r="H1735" s="9"/>
      <c r="I1735" s="10" t="str">
        <f aca="false">IF($H1735="","",IFERROR(INDEX(Categories!$B$5:$B$19,MATCH($H1735,Categories!$A$5:$A$19,0)),"UNMAPPED"))</f>
        <v/>
      </c>
      <c r="J1735" s="9"/>
      <c r="K1735" s="9"/>
      <c r="L1735" s="9"/>
      <c r="M1735" s="9"/>
      <c r="N1735" s="9"/>
    </row>
    <row r="1736" customFormat="false" ht="15" hidden="false" customHeight="false" outlineLevel="0" collapsed="false">
      <c r="A1736" s="14"/>
      <c r="B1736" s="9"/>
      <c r="C1736" s="9"/>
      <c r="D1736" s="15"/>
      <c r="E1736" s="9"/>
      <c r="F1736" s="9"/>
      <c r="G1736" s="16" t="str">
        <f aca="false">IF($D1736="","",$D1736*IF($F1736="",1,$F1736))</f>
        <v/>
      </c>
      <c r="H1736" s="9"/>
      <c r="I1736" s="10" t="str">
        <f aca="false">IF($H1736="","",IFERROR(INDEX(Categories!$B$5:$B$19,MATCH($H1736,Categories!$A$5:$A$19,0)),"UNMAPPED"))</f>
        <v/>
      </c>
      <c r="J1736" s="9"/>
      <c r="K1736" s="9"/>
      <c r="L1736" s="9"/>
      <c r="M1736" s="9"/>
      <c r="N1736" s="9"/>
    </row>
    <row r="1737" customFormat="false" ht="15" hidden="false" customHeight="false" outlineLevel="0" collapsed="false">
      <c r="A1737" s="14"/>
      <c r="B1737" s="9"/>
      <c r="C1737" s="9"/>
      <c r="D1737" s="15"/>
      <c r="E1737" s="9"/>
      <c r="F1737" s="9"/>
      <c r="G1737" s="16" t="str">
        <f aca="false">IF($D1737="","",$D1737*IF($F1737="",1,$F1737))</f>
        <v/>
      </c>
      <c r="H1737" s="9"/>
      <c r="I1737" s="10" t="str">
        <f aca="false">IF($H1737="","",IFERROR(INDEX(Categories!$B$5:$B$19,MATCH($H1737,Categories!$A$5:$A$19,0)),"UNMAPPED"))</f>
        <v/>
      </c>
      <c r="J1737" s="9"/>
      <c r="K1737" s="9"/>
      <c r="L1737" s="9"/>
      <c r="M1737" s="9"/>
      <c r="N1737" s="9"/>
    </row>
    <row r="1738" customFormat="false" ht="15" hidden="false" customHeight="false" outlineLevel="0" collapsed="false">
      <c r="A1738" s="14"/>
      <c r="B1738" s="9"/>
      <c r="C1738" s="9"/>
      <c r="D1738" s="15"/>
      <c r="E1738" s="9"/>
      <c r="F1738" s="9"/>
      <c r="G1738" s="16" t="str">
        <f aca="false">IF($D1738="","",$D1738*IF($F1738="",1,$F1738))</f>
        <v/>
      </c>
      <c r="H1738" s="9"/>
      <c r="I1738" s="10" t="str">
        <f aca="false">IF($H1738="","",IFERROR(INDEX(Categories!$B$5:$B$19,MATCH($H1738,Categories!$A$5:$A$19,0)),"UNMAPPED"))</f>
        <v/>
      </c>
      <c r="J1738" s="9"/>
      <c r="K1738" s="9"/>
      <c r="L1738" s="9"/>
      <c r="M1738" s="9"/>
      <c r="N1738" s="9"/>
    </row>
    <row r="1739" customFormat="false" ht="15" hidden="false" customHeight="false" outlineLevel="0" collapsed="false">
      <c r="A1739" s="14"/>
      <c r="B1739" s="9"/>
      <c r="C1739" s="9"/>
      <c r="D1739" s="15"/>
      <c r="E1739" s="9"/>
      <c r="F1739" s="9"/>
      <c r="G1739" s="16" t="str">
        <f aca="false">IF($D1739="","",$D1739*IF($F1739="",1,$F1739))</f>
        <v/>
      </c>
      <c r="H1739" s="9"/>
      <c r="I1739" s="10" t="str">
        <f aca="false">IF($H1739="","",IFERROR(INDEX(Categories!$B$5:$B$19,MATCH($H1739,Categories!$A$5:$A$19,0)),"UNMAPPED"))</f>
        <v/>
      </c>
      <c r="J1739" s="9"/>
      <c r="K1739" s="9"/>
      <c r="L1739" s="9"/>
      <c r="M1739" s="9"/>
      <c r="N1739" s="9"/>
    </row>
    <row r="1740" customFormat="false" ht="15" hidden="false" customHeight="false" outlineLevel="0" collapsed="false">
      <c r="A1740" s="14"/>
      <c r="B1740" s="9"/>
      <c r="C1740" s="9"/>
      <c r="D1740" s="15"/>
      <c r="E1740" s="9"/>
      <c r="F1740" s="9"/>
      <c r="G1740" s="16" t="str">
        <f aca="false">IF($D1740="","",$D1740*IF($F1740="",1,$F1740))</f>
        <v/>
      </c>
      <c r="H1740" s="9"/>
      <c r="I1740" s="10" t="str">
        <f aca="false">IF($H1740="","",IFERROR(INDEX(Categories!$B$5:$B$19,MATCH($H1740,Categories!$A$5:$A$19,0)),"UNMAPPED"))</f>
        <v/>
      </c>
      <c r="J1740" s="9"/>
      <c r="K1740" s="9"/>
      <c r="L1740" s="9"/>
      <c r="M1740" s="9"/>
      <c r="N1740" s="9"/>
    </row>
    <row r="1741" customFormat="false" ht="15" hidden="false" customHeight="false" outlineLevel="0" collapsed="false">
      <c r="A1741" s="14"/>
      <c r="B1741" s="9"/>
      <c r="C1741" s="9"/>
      <c r="D1741" s="15"/>
      <c r="E1741" s="9"/>
      <c r="F1741" s="9"/>
      <c r="G1741" s="16" t="str">
        <f aca="false">IF($D1741="","",$D1741*IF($F1741="",1,$F1741))</f>
        <v/>
      </c>
      <c r="H1741" s="9"/>
      <c r="I1741" s="10" t="str">
        <f aca="false">IF($H1741="","",IFERROR(INDEX(Categories!$B$5:$B$19,MATCH($H1741,Categories!$A$5:$A$19,0)),"UNMAPPED"))</f>
        <v/>
      </c>
      <c r="J1741" s="9"/>
      <c r="K1741" s="9"/>
      <c r="L1741" s="9"/>
      <c r="M1741" s="9"/>
      <c r="N1741" s="9"/>
    </row>
    <row r="1742" customFormat="false" ht="15" hidden="false" customHeight="false" outlineLevel="0" collapsed="false">
      <c r="A1742" s="14"/>
      <c r="B1742" s="9"/>
      <c r="C1742" s="9"/>
      <c r="D1742" s="15"/>
      <c r="E1742" s="9"/>
      <c r="F1742" s="9"/>
      <c r="G1742" s="16" t="str">
        <f aca="false">IF($D1742="","",$D1742*IF($F1742="",1,$F1742))</f>
        <v/>
      </c>
      <c r="H1742" s="9"/>
      <c r="I1742" s="10" t="str">
        <f aca="false">IF($H1742="","",IFERROR(INDEX(Categories!$B$5:$B$19,MATCH($H1742,Categories!$A$5:$A$19,0)),"UNMAPPED"))</f>
        <v/>
      </c>
      <c r="J1742" s="9"/>
      <c r="K1742" s="9"/>
      <c r="L1742" s="9"/>
      <c r="M1742" s="9"/>
      <c r="N1742" s="9"/>
    </row>
    <row r="1743" customFormat="false" ht="15" hidden="false" customHeight="false" outlineLevel="0" collapsed="false">
      <c r="A1743" s="14"/>
      <c r="B1743" s="9"/>
      <c r="C1743" s="9"/>
      <c r="D1743" s="15"/>
      <c r="E1743" s="9"/>
      <c r="F1743" s="9"/>
      <c r="G1743" s="16" t="str">
        <f aca="false">IF($D1743="","",$D1743*IF($F1743="",1,$F1743))</f>
        <v/>
      </c>
      <c r="H1743" s="9"/>
      <c r="I1743" s="10" t="str">
        <f aca="false">IF($H1743="","",IFERROR(INDEX(Categories!$B$5:$B$19,MATCH($H1743,Categories!$A$5:$A$19,0)),"UNMAPPED"))</f>
        <v/>
      </c>
      <c r="J1743" s="9"/>
      <c r="K1743" s="9"/>
      <c r="L1743" s="9"/>
      <c r="M1743" s="9"/>
      <c r="N1743" s="9"/>
    </row>
    <row r="1744" customFormat="false" ht="15" hidden="false" customHeight="false" outlineLevel="0" collapsed="false">
      <c r="A1744" s="14"/>
      <c r="B1744" s="9"/>
      <c r="C1744" s="9"/>
      <c r="D1744" s="15"/>
      <c r="E1744" s="9"/>
      <c r="F1744" s="9"/>
      <c r="G1744" s="16" t="str">
        <f aca="false">IF($D1744="","",$D1744*IF($F1744="",1,$F1744))</f>
        <v/>
      </c>
      <c r="H1744" s="9"/>
      <c r="I1744" s="10" t="str">
        <f aca="false">IF($H1744="","",IFERROR(INDEX(Categories!$B$5:$B$19,MATCH($H1744,Categories!$A$5:$A$19,0)),"UNMAPPED"))</f>
        <v/>
      </c>
      <c r="J1744" s="9"/>
      <c r="K1744" s="9"/>
      <c r="L1744" s="9"/>
      <c r="M1744" s="9"/>
      <c r="N1744" s="9"/>
    </row>
    <row r="1745" customFormat="false" ht="15" hidden="false" customHeight="false" outlineLevel="0" collapsed="false">
      <c r="A1745" s="14"/>
      <c r="B1745" s="9"/>
      <c r="C1745" s="9"/>
      <c r="D1745" s="15"/>
      <c r="E1745" s="9"/>
      <c r="F1745" s="9"/>
      <c r="G1745" s="16" t="str">
        <f aca="false">IF($D1745="","",$D1745*IF($F1745="",1,$F1745))</f>
        <v/>
      </c>
      <c r="H1745" s="9"/>
      <c r="I1745" s="10" t="str">
        <f aca="false">IF($H1745="","",IFERROR(INDEX(Categories!$B$5:$B$19,MATCH($H1745,Categories!$A$5:$A$19,0)),"UNMAPPED"))</f>
        <v/>
      </c>
      <c r="J1745" s="9"/>
      <c r="K1745" s="9"/>
      <c r="L1745" s="9"/>
      <c r="M1745" s="9"/>
      <c r="N1745" s="9"/>
    </row>
    <row r="1746" customFormat="false" ht="15" hidden="false" customHeight="false" outlineLevel="0" collapsed="false">
      <c r="A1746" s="14"/>
      <c r="B1746" s="9"/>
      <c r="C1746" s="9"/>
      <c r="D1746" s="15"/>
      <c r="E1746" s="9"/>
      <c r="F1746" s="9"/>
      <c r="G1746" s="16" t="str">
        <f aca="false">IF($D1746="","",$D1746*IF($F1746="",1,$F1746))</f>
        <v/>
      </c>
      <c r="H1746" s="9"/>
      <c r="I1746" s="10" t="str">
        <f aca="false">IF($H1746="","",IFERROR(INDEX(Categories!$B$5:$B$19,MATCH($H1746,Categories!$A$5:$A$19,0)),"UNMAPPED"))</f>
        <v/>
      </c>
      <c r="J1746" s="9"/>
      <c r="K1746" s="9"/>
      <c r="L1746" s="9"/>
      <c r="M1746" s="9"/>
      <c r="N1746" s="9"/>
    </row>
    <row r="1747" customFormat="false" ht="15" hidden="false" customHeight="false" outlineLevel="0" collapsed="false">
      <c r="A1747" s="14"/>
      <c r="B1747" s="9"/>
      <c r="C1747" s="9"/>
      <c r="D1747" s="15"/>
      <c r="E1747" s="9"/>
      <c r="F1747" s="9"/>
      <c r="G1747" s="16" t="str">
        <f aca="false">IF($D1747="","",$D1747*IF($F1747="",1,$F1747))</f>
        <v/>
      </c>
      <c r="H1747" s="9"/>
      <c r="I1747" s="10" t="str">
        <f aca="false">IF($H1747="","",IFERROR(INDEX(Categories!$B$5:$B$19,MATCH($H1747,Categories!$A$5:$A$19,0)),"UNMAPPED"))</f>
        <v/>
      </c>
      <c r="J1747" s="9"/>
      <c r="K1747" s="9"/>
      <c r="L1747" s="9"/>
      <c r="M1747" s="9"/>
      <c r="N1747" s="9"/>
    </row>
    <row r="1748" customFormat="false" ht="15" hidden="false" customHeight="false" outlineLevel="0" collapsed="false">
      <c r="A1748" s="14"/>
      <c r="B1748" s="9"/>
      <c r="C1748" s="9"/>
      <c r="D1748" s="15"/>
      <c r="E1748" s="9"/>
      <c r="F1748" s="9"/>
      <c r="G1748" s="16" t="str">
        <f aca="false">IF($D1748="","",$D1748*IF($F1748="",1,$F1748))</f>
        <v/>
      </c>
      <c r="H1748" s="9"/>
      <c r="I1748" s="10" t="str">
        <f aca="false">IF($H1748="","",IFERROR(INDEX(Categories!$B$5:$B$19,MATCH($H1748,Categories!$A$5:$A$19,0)),"UNMAPPED"))</f>
        <v/>
      </c>
      <c r="J1748" s="9"/>
      <c r="K1748" s="9"/>
      <c r="L1748" s="9"/>
      <c r="M1748" s="9"/>
      <c r="N1748" s="9"/>
    </row>
    <row r="1749" customFormat="false" ht="15" hidden="false" customHeight="false" outlineLevel="0" collapsed="false">
      <c r="A1749" s="14"/>
      <c r="B1749" s="9"/>
      <c r="C1749" s="9"/>
      <c r="D1749" s="15"/>
      <c r="E1749" s="9"/>
      <c r="F1749" s="9"/>
      <c r="G1749" s="16" t="str">
        <f aca="false">IF($D1749="","",$D1749*IF($F1749="",1,$F1749))</f>
        <v/>
      </c>
      <c r="H1749" s="9"/>
      <c r="I1749" s="10" t="str">
        <f aca="false">IF($H1749="","",IFERROR(INDEX(Categories!$B$5:$B$19,MATCH($H1749,Categories!$A$5:$A$19,0)),"UNMAPPED"))</f>
        <v/>
      </c>
      <c r="J1749" s="9"/>
      <c r="K1749" s="9"/>
      <c r="L1749" s="9"/>
      <c r="M1749" s="9"/>
      <c r="N1749" s="9"/>
    </row>
    <row r="1750" customFormat="false" ht="15" hidden="false" customHeight="false" outlineLevel="0" collapsed="false">
      <c r="A1750" s="14"/>
      <c r="B1750" s="9"/>
      <c r="C1750" s="9"/>
      <c r="D1750" s="15"/>
      <c r="E1750" s="9"/>
      <c r="F1750" s="9"/>
      <c r="G1750" s="16" t="str">
        <f aca="false">IF($D1750="","",$D1750*IF($F1750="",1,$F1750))</f>
        <v/>
      </c>
      <c r="H1750" s="9"/>
      <c r="I1750" s="10" t="str">
        <f aca="false">IF($H1750="","",IFERROR(INDEX(Categories!$B$5:$B$19,MATCH($H1750,Categories!$A$5:$A$19,0)),"UNMAPPED"))</f>
        <v/>
      </c>
      <c r="J1750" s="9"/>
      <c r="K1750" s="9"/>
      <c r="L1750" s="9"/>
      <c r="M1750" s="9"/>
      <c r="N1750" s="9"/>
    </row>
    <row r="1751" customFormat="false" ht="15" hidden="false" customHeight="false" outlineLevel="0" collapsed="false">
      <c r="A1751" s="14"/>
      <c r="B1751" s="9"/>
      <c r="C1751" s="9"/>
      <c r="D1751" s="15"/>
      <c r="E1751" s="9"/>
      <c r="F1751" s="9"/>
      <c r="G1751" s="16" t="str">
        <f aca="false">IF($D1751="","",$D1751*IF($F1751="",1,$F1751))</f>
        <v/>
      </c>
      <c r="H1751" s="9"/>
      <c r="I1751" s="10" t="str">
        <f aca="false">IF($H1751="","",IFERROR(INDEX(Categories!$B$5:$B$19,MATCH($H1751,Categories!$A$5:$A$19,0)),"UNMAPPED"))</f>
        <v/>
      </c>
      <c r="J1751" s="9"/>
      <c r="K1751" s="9"/>
      <c r="L1751" s="9"/>
      <c r="M1751" s="9"/>
      <c r="N1751" s="9"/>
    </row>
    <row r="1752" customFormat="false" ht="15" hidden="false" customHeight="false" outlineLevel="0" collapsed="false">
      <c r="A1752" s="14"/>
      <c r="B1752" s="9"/>
      <c r="C1752" s="9"/>
      <c r="D1752" s="15"/>
      <c r="E1752" s="9"/>
      <c r="F1752" s="9"/>
      <c r="G1752" s="16" t="str">
        <f aca="false">IF($D1752="","",$D1752*IF($F1752="",1,$F1752))</f>
        <v/>
      </c>
      <c r="H1752" s="9"/>
      <c r="I1752" s="10" t="str">
        <f aca="false">IF($H1752="","",IFERROR(INDEX(Categories!$B$5:$B$19,MATCH($H1752,Categories!$A$5:$A$19,0)),"UNMAPPED"))</f>
        <v/>
      </c>
      <c r="J1752" s="9"/>
      <c r="K1752" s="9"/>
      <c r="L1752" s="9"/>
      <c r="M1752" s="9"/>
      <c r="N1752" s="9"/>
    </row>
    <row r="1753" customFormat="false" ht="15" hidden="false" customHeight="false" outlineLevel="0" collapsed="false">
      <c r="A1753" s="14"/>
      <c r="B1753" s="9"/>
      <c r="C1753" s="9"/>
      <c r="D1753" s="15"/>
      <c r="E1753" s="9"/>
      <c r="F1753" s="9"/>
      <c r="G1753" s="16" t="str">
        <f aca="false">IF($D1753="","",$D1753*IF($F1753="",1,$F1753))</f>
        <v/>
      </c>
      <c r="H1753" s="9"/>
      <c r="I1753" s="10" t="str">
        <f aca="false">IF($H1753="","",IFERROR(INDEX(Categories!$B$5:$B$19,MATCH($H1753,Categories!$A$5:$A$19,0)),"UNMAPPED"))</f>
        <v/>
      </c>
      <c r="J1753" s="9"/>
      <c r="K1753" s="9"/>
      <c r="L1753" s="9"/>
      <c r="M1753" s="9"/>
      <c r="N1753" s="9"/>
    </row>
    <row r="1754" customFormat="false" ht="15" hidden="false" customHeight="false" outlineLevel="0" collapsed="false">
      <c r="A1754" s="14"/>
      <c r="B1754" s="9"/>
      <c r="C1754" s="9"/>
      <c r="D1754" s="15"/>
      <c r="E1754" s="9"/>
      <c r="F1754" s="9"/>
      <c r="G1754" s="16" t="str">
        <f aca="false">IF($D1754="","",$D1754*IF($F1754="",1,$F1754))</f>
        <v/>
      </c>
      <c r="H1754" s="9"/>
      <c r="I1754" s="10" t="str">
        <f aca="false">IF($H1754="","",IFERROR(INDEX(Categories!$B$5:$B$19,MATCH($H1754,Categories!$A$5:$A$19,0)),"UNMAPPED"))</f>
        <v/>
      </c>
      <c r="J1754" s="9"/>
      <c r="K1754" s="9"/>
      <c r="L1754" s="9"/>
      <c r="M1754" s="9"/>
      <c r="N1754" s="9"/>
    </row>
    <row r="1755" customFormat="false" ht="15" hidden="false" customHeight="false" outlineLevel="0" collapsed="false">
      <c r="A1755" s="14"/>
      <c r="B1755" s="9"/>
      <c r="C1755" s="9"/>
      <c r="D1755" s="15"/>
      <c r="E1755" s="9"/>
      <c r="F1755" s="9"/>
      <c r="G1755" s="16" t="str">
        <f aca="false">IF($D1755="","",$D1755*IF($F1755="",1,$F1755))</f>
        <v/>
      </c>
      <c r="H1755" s="9"/>
      <c r="I1755" s="10" t="str">
        <f aca="false">IF($H1755="","",IFERROR(INDEX(Categories!$B$5:$B$19,MATCH($H1755,Categories!$A$5:$A$19,0)),"UNMAPPED"))</f>
        <v/>
      </c>
      <c r="J1755" s="9"/>
      <c r="K1755" s="9"/>
      <c r="L1755" s="9"/>
      <c r="M1755" s="9"/>
      <c r="N1755" s="9"/>
    </row>
    <row r="1756" customFormat="false" ht="15" hidden="false" customHeight="false" outlineLevel="0" collapsed="false">
      <c r="A1756" s="14"/>
      <c r="B1756" s="9"/>
      <c r="C1756" s="9"/>
      <c r="D1756" s="15"/>
      <c r="E1756" s="9"/>
      <c r="F1756" s="9"/>
      <c r="G1756" s="16" t="str">
        <f aca="false">IF($D1756="","",$D1756*IF($F1756="",1,$F1756))</f>
        <v/>
      </c>
      <c r="H1756" s="9"/>
      <c r="I1756" s="10" t="str">
        <f aca="false">IF($H1756="","",IFERROR(INDEX(Categories!$B$5:$B$19,MATCH($H1756,Categories!$A$5:$A$19,0)),"UNMAPPED"))</f>
        <v/>
      </c>
      <c r="J1756" s="9"/>
      <c r="K1756" s="9"/>
      <c r="L1756" s="9"/>
      <c r="M1756" s="9"/>
      <c r="N1756" s="9"/>
    </row>
    <row r="1757" customFormat="false" ht="15" hidden="false" customHeight="false" outlineLevel="0" collapsed="false">
      <c r="A1757" s="14"/>
      <c r="B1757" s="9"/>
      <c r="C1757" s="9"/>
      <c r="D1757" s="15"/>
      <c r="E1757" s="9"/>
      <c r="F1757" s="9"/>
      <c r="G1757" s="16" t="str">
        <f aca="false">IF($D1757="","",$D1757*IF($F1757="",1,$F1757))</f>
        <v/>
      </c>
      <c r="H1757" s="9"/>
      <c r="I1757" s="10" t="str">
        <f aca="false">IF($H1757="","",IFERROR(INDEX(Categories!$B$5:$B$19,MATCH($H1757,Categories!$A$5:$A$19,0)),"UNMAPPED"))</f>
        <v/>
      </c>
      <c r="J1757" s="9"/>
      <c r="K1757" s="9"/>
      <c r="L1757" s="9"/>
      <c r="M1757" s="9"/>
      <c r="N1757" s="9"/>
    </row>
    <row r="1758" customFormat="false" ht="15" hidden="false" customHeight="false" outlineLevel="0" collapsed="false">
      <c r="A1758" s="14"/>
      <c r="B1758" s="9"/>
      <c r="C1758" s="9"/>
      <c r="D1758" s="15"/>
      <c r="E1758" s="9"/>
      <c r="F1758" s="9"/>
      <c r="G1758" s="16" t="str">
        <f aca="false">IF($D1758="","",$D1758*IF($F1758="",1,$F1758))</f>
        <v/>
      </c>
      <c r="H1758" s="9"/>
      <c r="I1758" s="10" t="str">
        <f aca="false">IF($H1758="","",IFERROR(INDEX(Categories!$B$5:$B$19,MATCH($H1758,Categories!$A$5:$A$19,0)),"UNMAPPED"))</f>
        <v/>
      </c>
      <c r="J1758" s="9"/>
      <c r="K1758" s="9"/>
      <c r="L1758" s="9"/>
      <c r="M1758" s="9"/>
      <c r="N1758" s="9"/>
    </row>
    <row r="1759" customFormat="false" ht="15" hidden="false" customHeight="false" outlineLevel="0" collapsed="false">
      <c r="A1759" s="14"/>
      <c r="B1759" s="9"/>
      <c r="C1759" s="9"/>
      <c r="D1759" s="15"/>
      <c r="E1759" s="9"/>
      <c r="F1759" s="9"/>
      <c r="G1759" s="16" t="str">
        <f aca="false">IF($D1759="","",$D1759*IF($F1759="",1,$F1759))</f>
        <v/>
      </c>
      <c r="H1759" s="9"/>
      <c r="I1759" s="10" t="str">
        <f aca="false">IF($H1759="","",IFERROR(INDEX(Categories!$B$5:$B$19,MATCH($H1759,Categories!$A$5:$A$19,0)),"UNMAPPED"))</f>
        <v/>
      </c>
      <c r="J1759" s="9"/>
      <c r="K1759" s="9"/>
      <c r="L1759" s="9"/>
      <c r="M1759" s="9"/>
      <c r="N1759" s="9"/>
    </row>
    <row r="1760" customFormat="false" ht="15" hidden="false" customHeight="false" outlineLevel="0" collapsed="false">
      <c r="A1760" s="14"/>
      <c r="B1760" s="9"/>
      <c r="C1760" s="9"/>
      <c r="D1760" s="15"/>
      <c r="E1760" s="9"/>
      <c r="F1760" s="9"/>
      <c r="G1760" s="16" t="str">
        <f aca="false">IF($D1760="","",$D1760*IF($F1760="",1,$F1760))</f>
        <v/>
      </c>
      <c r="H1760" s="9"/>
      <c r="I1760" s="10" t="str">
        <f aca="false">IF($H1760="","",IFERROR(INDEX(Categories!$B$5:$B$19,MATCH($H1760,Categories!$A$5:$A$19,0)),"UNMAPPED"))</f>
        <v/>
      </c>
      <c r="J1760" s="9"/>
      <c r="K1760" s="9"/>
      <c r="L1760" s="9"/>
      <c r="M1760" s="9"/>
      <c r="N1760" s="9"/>
    </row>
    <row r="1761" customFormat="false" ht="15" hidden="false" customHeight="false" outlineLevel="0" collapsed="false">
      <c r="A1761" s="14"/>
      <c r="B1761" s="9"/>
      <c r="C1761" s="9"/>
      <c r="D1761" s="15"/>
      <c r="E1761" s="9"/>
      <c r="F1761" s="9"/>
      <c r="G1761" s="16" t="str">
        <f aca="false">IF($D1761="","",$D1761*IF($F1761="",1,$F1761))</f>
        <v/>
      </c>
      <c r="H1761" s="9"/>
      <c r="I1761" s="10" t="str">
        <f aca="false">IF($H1761="","",IFERROR(INDEX(Categories!$B$5:$B$19,MATCH($H1761,Categories!$A$5:$A$19,0)),"UNMAPPED"))</f>
        <v/>
      </c>
      <c r="J1761" s="9"/>
      <c r="K1761" s="9"/>
      <c r="L1761" s="9"/>
      <c r="M1761" s="9"/>
      <c r="N1761" s="9"/>
    </row>
    <row r="1762" customFormat="false" ht="15" hidden="false" customHeight="false" outlineLevel="0" collapsed="false">
      <c r="A1762" s="14"/>
      <c r="B1762" s="9"/>
      <c r="C1762" s="9"/>
      <c r="D1762" s="15"/>
      <c r="E1762" s="9"/>
      <c r="F1762" s="9"/>
      <c r="G1762" s="16" t="str">
        <f aca="false">IF($D1762="","",$D1762*IF($F1762="",1,$F1762))</f>
        <v/>
      </c>
      <c r="H1762" s="9"/>
      <c r="I1762" s="10" t="str">
        <f aca="false">IF($H1762="","",IFERROR(INDEX(Categories!$B$5:$B$19,MATCH($H1762,Categories!$A$5:$A$19,0)),"UNMAPPED"))</f>
        <v/>
      </c>
      <c r="J1762" s="9"/>
      <c r="K1762" s="9"/>
      <c r="L1762" s="9"/>
      <c r="M1762" s="9"/>
      <c r="N1762" s="9"/>
    </row>
    <row r="1763" customFormat="false" ht="15" hidden="false" customHeight="false" outlineLevel="0" collapsed="false">
      <c r="A1763" s="14"/>
      <c r="B1763" s="9"/>
      <c r="C1763" s="9"/>
      <c r="D1763" s="15"/>
      <c r="E1763" s="9"/>
      <c r="F1763" s="9"/>
      <c r="G1763" s="16" t="str">
        <f aca="false">IF($D1763="","",$D1763*IF($F1763="",1,$F1763))</f>
        <v/>
      </c>
      <c r="H1763" s="9"/>
      <c r="I1763" s="10" t="str">
        <f aca="false">IF($H1763="","",IFERROR(INDEX(Categories!$B$5:$B$19,MATCH($H1763,Categories!$A$5:$A$19,0)),"UNMAPPED"))</f>
        <v/>
      </c>
      <c r="J1763" s="9"/>
      <c r="K1763" s="9"/>
      <c r="L1763" s="9"/>
      <c r="M1763" s="9"/>
      <c r="N1763" s="9"/>
    </row>
    <row r="1764" customFormat="false" ht="15" hidden="false" customHeight="false" outlineLevel="0" collapsed="false">
      <c r="A1764" s="14"/>
      <c r="B1764" s="9"/>
      <c r="C1764" s="9"/>
      <c r="D1764" s="15"/>
      <c r="E1764" s="9"/>
      <c r="F1764" s="9"/>
      <c r="G1764" s="16" t="str">
        <f aca="false">IF($D1764="","",$D1764*IF($F1764="",1,$F1764))</f>
        <v/>
      </c>
      <c r="H1764" s="9"/>
      <c r="I1764" s="10" t="str">
        <f aca="false">IF($H1764="","",IFERROR(INDEX(Categories!$B$5:$B$19,MATCH($H1764,Categories!$A$5:$A$19,0)),"UNMAPPED"))</f>
        <v/>
      </c>
      <c r="J1764" s="9"/>
      <c r="K1764" s="9"/>
      <c r="L1764" s="9"/>
      <c r="M1764" s="9"/>
      <c r="N1764" s="9"/>
    </row>
    <row r="1765" customFormat="false" ht="15" hidden="false" customHeight="false" outlineLevel="0" collapsed="false">
      <c r="A1765" s="14"/>
      <c r="B1765" s="9"/>
      <c r="C1765" s="9"/>
      <c r="D1765" s="15"/>
      <c r="E1765" s="9"/>
      <c r="F1765" s="9"/>
      <c r="G1765" s="16" t="str">
        <f aca="false">IF($D1765="","",$D1765*IF($F1765="",1,$F1765))</f>
        <v/>
      </c>
      <c r="H1765" s="9"/>
      <c r="I1765" s="10" t="str">
        <f aca="false">IF($H1765="","",IFERROR(INDEX(Categories!$B$5:$B$19,MATCH($H1765,Categories!$A$5:$A$19,0)),"UNMAPPED"))</f>
        <v/>
      </c>
      <c r="J1765" s="9"/>
      <c r="K1765" s="9"/>
      <c r="L1765" s="9"/>
      <c r="M1765" s="9"/>
      <c r="N1765" s="9"/>
    </row>
    <row r="1766" customFormat="false" ht="15" hidden="false" customHeight="false" outlineLevel="0" collapsed="false">
      <c r="A1766" s="14"/>
      <c r="B1766" s="9"/>
      <c r="C1766" s="9"/>
      <c r="D1766" s="15"/>
      <c r="E1766" s="9"/>
      <c r="F1766" s="9"/>
      <c r="G1766" s="16" t="str">
        <f aca="false">IF($D1766="","",$D1766*IF($F1766="",1,$F1766))</f>
        <v/>
      </c>
      <c r="H1766" s="9"/>
      <c r="I1766" s="10" t="str">
        <f aca="false">IF($H1766="","",IFERROR(INDEX(Categories!$B$5:$B$19,MATCH($H1766,Categories!$A$5:$A$19,0)),"UNMAPPED"))</f>
        <v/>
      </c>
      <c r="J1766" s="9"/>
      <c r="K1766" s="9"/>
      <c r="L1766" s="9"/>
      <c r="M1766" s="9"/>
      <c r="N1766" s="9"/>
    </row>
    <row r="1767" customFormat="false" ht="15" hidden="false" customHeight="false" outlineLevel="0" collapsed="false">
      <c r="A1767" s="14"/>
      <c r="B1767" s="9"/>
      <c r="C1767" s="9"/>
      <c r="D1767" s="15"/>
      <c r="E1767" s="9"/>
      <c r="F1767" s="9"/>
      <c r="G1767" s="16" t="str">
        <f aca="false">IF($D1767="","",$D1767*IF($F1767="",1,$F1767))</f>
        <v/>
      </c>
      <c r="H1767" s="9"/>
      <c r="I1767" s="10" t="str">
        <f aca="false">IF($H1767="","",IFERROR(INDEX(Categories!$B$5:$B$19,MATCH($H1767,Categories!$A$5:$A$19,0)),"UNMAPPED"))</f>
        <v/>
      </c>
      <c r="J1767" s="9"/>
      <c r="K1767" s="9"/>
      <c r="L1767" s="9"/>
      <c r="M1767" s="9"/>
      <c r="N1767" s="9"/>
    </row>
    <row r="1768" customFormat="false" ht="15" hidden="false" customHeight="false" outlineLevel="0" collapsed="false">
      <c r="A1768" s="14"/>
      <c r="B1768" s="9"/>
      <c r="C1768" s="9"/>
      <c r="D1768" s="15"/>
      <c r="E1768" s="9"/>
      <c r="F1768" s="9"/>
      <c r="G1768" s="16" t="str">
        <f aca="false">IF($D1768="","",$D1768*IF($F1768="",1,$F1768))</f>
        <v/>
      </c>
      <c r="H1768" s="9"/>
      <c r="I1768" s="10" t="str">
        <f aca="false">IF($H1768="","",IFERROR(INDEX(Categories!$B$5:$B$19,MATCH($H1768,Categories!$A$5:$A$19,0)),"UNMAPPED"))</f>
        <v/>
      </c>
      <c r="J1768" s="9"/>
      <c r="K1768" s="9"/>
      <c r="L1768" s="9"/>
      <c r="M1768" s="9"/>
      <c r="N1768" s="9"/>
    </row>
    <row r="1769" customFormat="false" ht="15" hidden="false" customHeight="false" outlineLevel="0" collapsed="false">
      <c r="A1769" s="14"/>
      <c r="B1769" s="9"/>
      <c r="C1769" s="9"/>
      <c r="D1769" s="15"/>
      <c r="E1769" s="9"/>
      <c r="F1769" s="9"/>
      <c r="G1769" s="16" t="str">
        <f aca="false">IF($D1769="","",$D1769*IF($F1769="",1,$F1769))</f>
        <v/>
      </c>
      <c r="H1769" s="9"/>
      <c r="I1769" s="10" t="str">
        <f aca="false">IF($H1769="","",IFERROR(INDEX(Categories!$B$5:$B$19,MATCH($H1769,Categories!$A$5:$A$19,0)),"UNMAPPED"))</f>
        <v/>
      </c>
      <c r="J1769" s="9"/>
      <c r="K1769" s="9"/>
      <c r="L1769" s="9"/>
      <c r="M1769" s="9"/>
      <c r="N1769" s="9"/>
    </row>
    <row r="1770" customFormat="false" ht="15" hidden="false" customHeight="false" outlineLevel="0" collapsed="false">
      <c r="A1770" s="14"/>
      <c r="B1770" s="9"/>
      <c r="C1770" s="9"/>
      <c r="D1770" s="15"/>
      <c r="E1770" s="9"/>
      <c r="F1770" s="9"/>
      <c r="G1770" s="16" t="str">
        <f aca="false">IF($D1770="","",$D1770*IF($F1770="",1,$F1770))</f>
        <v/>
      </c>
      <c r="H1770" s="9"/>
      <c r="I1770" s="10" t="str">
        <f aca="false">IF($H1770="","",IFERROR(INDEX(Categories!$B$5:$B$19,MATCH($H1770,Categories!$A$5:$A$19,0)),"UNMAPPED"))</f>
        <v/>
      </c>
      <c r="J1770" s="9"/>
      <c r="K1770" s="9"/>
      <c r="L1770" s="9"/>
      <c r="M1770" s="9"/>
      <c r="N1770" s="9"/>
    </row>
    <row r="1771" customFormat="false" ht="15" hidden="false" customHeight="false" outlineLevel="0" collapsed="false">
      <c r="A1771" s="14"/>
      <c r="B1771" s="9"/>
      <c r="C1771" s="9"/>
      <c r="D1771" s="15"/>
      <c r="E1771" s="9"/>
      <c r="F1771" s="9"/>
      <c r="G1771" s="16" t="str">
        <f aca="false">IF($D1771="","",$D1771*IF($F1771="",1,$F1771))</f>
        <v/>
      </c>
      <c r="H1771" s="9"/>
      <c r="I1771" s="10" t="str">
        <f aca="false">IF($H1771="","",IFERROR(INDEX(Categories!$B$5:$B$19,MATCH($H1771,Categories!$A$5:$A$19,0)),"UNMAPPED"))</f>
        <v/>
      </c>
      <c r="J1771" s="9"/>
      <c r="K1771" s="9"/>
      <c r="L1771" s="9"/>
      <c r="M1771" s="9"/>
      <c r="N1771" s="9"/>
    </row>
    <row r="1772" customFormat="false" ht="15" hidden="false" customHeight="false" outlineLevel="0" collapsed="false">
      <c r="A1772" s="14"/>
      <c r="B1772" s="9"/>
      <c r="C1772" s="9"/>
      <c r="D1772" s="15"/>
      <c r="E1772" s="9"/>
      <c r="F1772" s="9"/>
      <c r="G1772" s="16" t="str">
        <f aca="false">IF($D1772="","",$D1772*IF($F1772="",1,$F1772))</f>
        <v/>
      </c>
      <c r="H1772" s="9"/>
      <c r="I1772" s="10" t="str">
        <f aca="false">IF($H1772="","",IFERROR(INDEX(Categories!$B$5:$B$19,MATCH($H1772,Categories!$A$5:$A$19,0)),"UNMAPPED"))</f>
        <v/>
      </c>
      <c r="J1772" s="9"/>
      <c r="K1772" s="9"/>
      <c r="L1772" s="9"/>
      <c r="M1772" s="9"/>
      <c r="N1772" s="9"/>
    </row>
    <row r="1773" customFormat="false" ht="15" hidden="false" customHeight="false" outlineLevel="0" collapsed="false">
      <c r="A1773" s="14"/>
      <c r="B1773" s="9"/>
      <c r="C1773" s="9"/>
      <c r="D1773" s="15"/>
      <c r="E1773" s="9"/>
      <c r="F1773" s="9"/>
      <c r="G1773" s="16" t="str">
        <f aca="false">IF($D1773="","",$D1773*IF($F1773="",1,$F1773))</f>
        <v/>
      </c>
      <c r="H1773" s="9"/>
      <c r="I1773" s="10" t="str">
        <f aca="false">IF($H1773="","",IFERROR(INDEX(Categories!$B$5:$B$19,MATCH($H1773,Categories!$A$5:$A$19,0)),"UNMAPPED"))</f>
        <v/>
      </c>
      <c r="J1773" s="9"/>
      <c r="K1773" s="9"/>
      <c r="L1773" s="9"/>
      <c r="M1773" s="9"/>
      <c r="N1773" s="9"/>
    </row>
    <row r="1774" customFormat="false" ht="15" hidden="false" customHeight="false" outlineLevel="0" collapsed="false">
      <c r="A1774" s="14"/>
      <c r="B1774" s="9"/>
      <c r="C1774" s="9"/>
      <c r="D1774" s="15"/>
      <c r="E1774" s="9"/>
      <c r="F1774" s="9"/>
      <c r="G1774" s="16" t="str">
        <f aca="false">IF($D1774="","",$D1774*IF($F1774="",1,$F1774))</f>
        <v/>
      </c>
      <c r="H1774" s="9"/>
      <c r="I1774" s="10" t="str">
        <f aca="false">IF($H1774="","",IFERROR(INDEX(Categories!$B$5:$B$19,MATCH($H1774,Categories!$A$5:$A$19,0)),"UNMAPPED"))</f>
        <v/>
      </c>
      <c r="J1774" s="9"/>
      <c r="K1774" s="9"/>
      <c r="L1774" s="9"/>
      <c r="M1774" s="9"/>
      <c r="N1774" s="9"/>
    </row>
    <row r="1775" customFormat="false" ht="15" hidden="false" customHeight="false" outlineLevel="0" collapsed="false">
      <c r="A1775" s="14"/>
      <c r="B1775" s="9"/>
      <c r="C1775" s="9"/>
      <c r="D1775" s="15"/>
      <c r="E1775" s="9"/>
      <c r="F1775" s="9"/>
      <c r="G1775" s="16" t="str">
        <f aca="false">IF($D1775="","",$D1775*IF($F1775="",1,$F1775))</f>
        <v/>
      </c>
      <c r="H1775" s="9"/>
      <c r="I1775" s="10" t="str">
        <f aca="false">IF($H1775="","",IFERROR(INDEX(Categories!$B$5:$B$19,MATCH($H1775,Categories!$A$5:$A$19,0)),"UNMAPPED"))</f>
        <v/>
      </c>
      <c r="J1775" s="9"/>
      <c r="K1775" s="9"/>
      <c r="L1775" s="9"/>
      <c r="M1775" s="9"/>
      <c r="N1775" s="9"/>
    </row>
    <row r="1776" customFormat="false" ht="15" hidden="false" customHeight="false" outlineLevel="0" collapsed="false">
      <c r="A1776" s="14"/>
      <c r="B1776" s="9"/>
      <c r="C1776" s="9"/>
      <c r="D1776" s="15"/>
      <c r="E1776" s="9"/>
      <c r="F1776" s="9"/>
      <c r="G1776" s="16" t="str">
        <f aca="false">IF($D1776="","",$D1776*IF($F1776="",1,$F1776))</f>
        <v/>
      </c>
      <c r="H1776" s="9"/>
      <c r="I1776" s="10" t="str">
        <f aca="false">IF($H1776="","",IFERROR(INDEX(Categories!$B$5:$B$19,MATCH($H1776,Categories!$A$5:$A$19,0)),"UNMAPPED"))</f>
        <v/>
      </c>
      <c r="J1776" s="9"/>
      <c r="K1776" s="9"/>
      <c r="L1776" s="9"/>
      <c r="M1776" s="9"/>
      <c r="N1776" s="9"/>
    </row>
    <row r="1777" customFormat="false" ht="15" hidden="false" customHeight="false" outlineLevel="0" collapsed="false">
      <c r="A1777" s="14"/>
      <c r="B1777" s="9"/>
      <c r="C1777" s="9"/>
      <c r="D1777" s="15"/>
      <c r="E1777" s="9"/>
      <c r="F1777" s="9"/>
      <c r="G1777" s="16" t="str">
        <f aca="false">IF($D1777="","",$D1777*IF($F1777="",1,$F1777))</f>
        <v/>
      </c>
      <c r="H1777" s="9"/>
      <c r="I1777" s="10" t="str">
        <f aca="false">IF($H1777="","",IFERROR(INDEX(Categories!$B$5:$B$19,MATCH($H1777,Categories!$A$5:$A$19,0)),"UNMAPPED"))</f>
        <v/>
      </c>
      <c r="J1777" s="9"/>
      <c r="K1777" s="9"/>
      <c r="L1777" s="9"/>
      <c r="M1777" s="9"/>
      <c r="N1777" s="9"/>
    </row>
    <row r="1778" customFormat="false" ht="15" hidden="false" customHeight="false" outlineLevel="0" collapsed="false">
      <c r="A1778" s="14"/>
      <c r="B1778" s="9"/>
      <c r="C1778" s="9"/>
      <c r="D1778" s="15"/>
      <c r="E1778" s="9"/>
      <c r="F1778" s="9"/>
      <c r="G1778" s="16" t="str">
        <f aca="false">IF($D1778="","",$D1778*IF($F1778="",1,$F1778))</f>
        <v/>
      </c>
      <c r="H1778" s="9"/>
      <c r="I1778" s="10" t="str">
        <f aca="false">IF($H1778="","",IFERROR(INDEX(Categories!$B$5:$B$19,MATCH($H1778,Categories!$A$5:$A$19,0)),"UNMAPPED"))</f>
        <v/>
      </c>
      <c r="J1778" s="9"/>
      <c r="K1778" s="9"/>
      <c r="L1778" s="9"/>
      <c r="M1778" s="9"/>
      <c r="N1778" s="9"/>
    </row>
    <row r="1779" customFormat="false" ht="15" hidden="false" customHeight="false" outlineLevel="0" collapsed="false">
      <c r="A1779" s="14"/>
      <c r="B1779" s="9"/>
      <c r="C1779" s="9"/>
      <c r="D1779" s="15"/>
      <c r="E1779" s="9"/>
      <c r="F1779" s="9"/>
      <c r="G1779" s="16" t="str">
        <f aca="false">IF($D1779="","",$D1779*IF($F1779="",1,$F1779))</f>
        <v/>
      </c>
      <c r="H1779" s="9"/>
      <c r="I1779" s="10" t="str">
        <f aca="false">IF($H1779="","",IFERROR(INDEX(Categories!$B$5:$B$19,MATCH($H1779,Categories!$A$5:$A$19,0)),"UNMAPPED"))</f>
        <v/>
      </c>
      <c r="J1779" s="9"/>
      <c r="K1779" s="9"/>
      <c r="L1779" s="9"/>
      <c r="M1779" s="9"/>
      <c r="N1779" s="9"/>
    </row>
    <row r="1780" customFormat="false" ht="15" hidden="false" customHeight="false" outlineLevel="0" collapsed="false">
      <c r="A1780" s="14"/>
      <c r="B1780" s="9"/>
      <c r="C1780" s="9"/>
      <c r="D1780" s="15"/>
      <c r="E1780" s="9"/>
      <c r="F1780" s="9"/>
      <c r="G1780" s="16" t="str">
        <f aca="false">IF($D1780="","",$D1780*IF($F1780="",1,$F1780))</f>
        <v/>
      </c>
      <c r="H1780" s="9"/>
      <c r="I1780" s="10" t="str">
        <f aca="false">IF($H1780="","",IFERROR(INDEX(Categories!$B$5:$B$19,MATCH($H1780,Categories!$A$5:$A$19,0)),"UNMAPPED"))</f>
        <v/>
      </c>
      <c r="J1780" s="9"/>
      <c r="K1780" s="9"/>
      <c r="L1780" s="9"/>
      <c r="M1780" s="9"/>
      <c r="N1780" s="9"/>
    </row>
    <row r="1781" customFormat="false" ht="15" hidden="false" customHeight="false" outlineLevel="0" collapsed="false">
      <c r="A1781" s="14"/>
      <c r="B1781" s="9"/>
      <c r="C1781" s="9"/>
      <c r="D1781" s="15"/>
      <c r="E1781" s="9"/>
      <c r="F1781" s="9"/>
      <c r="G1781" s="16" t="str">
        <f aca="false">IF($D1781="","",$D1781*IF($F1781="",1,$F1781))</f>
        <v/>
      </c>
      <c r="H1781" s="9"/>
      <c r="I1781" s="10" t="str">
        <f aca="false">IF($H1781="","",IFERROR(INDEX(Categories!$B$5:$B$19,MATCH($H1781,Categories!$A$5:$A$19,0)),"UNMAPPED"))</f>
        <v/>
      </c>
      <c r="J1781" s="9"/>
      <c r="K1781" s="9"/>
      <c r="L1781" s="9"/>
      <c r="M1781" s="9"/>
      <c r="N1781" s="9"/>
    </row>
    <row r="1782" customFormat="false" ht="15" hidden="false" customHeight="false" outlineLevel="0" collapsed="false">
      <c r="A1782" s="14"/>
      <c r="B1782" s="9"/>
      <c r="C1782" s="9"/>
      <c r="D1782" s="15"/>
      <c r="E1782" s="9"/>
      <c r="F1782" s="9"/>
      <c r="G1782" s="16" t="str">
        <f aca="false">IF($D1782="","",$D1782*IF($F1782="",1,$F1782))</f>
        <v/>
      </c>
      <c r="H1782" s="9"/>
      <c r="I1782" s="10" t="str">
        <f aca="false">IF($H1782="","",IFERROR(INDEX(Categories!$B$5:$B$19,MATCH($H1782,Categories!$A$5:$A$19,0)),"UNMAPPED"))</f>
        <v/>
      </c>
      <c r="J1782" s="9"/>
      <c r="K1782" s="9"/>
      <c r="L1782" s="9"/>
      <c r="M1782" s="9"/>
      <c r="N1782" s="9"/>
    </row>
    <row r="1783" customFormat="false" ht="15" hidden="false" customHeight="false" outlineLevel="0" collapsed="false">
      <c r="A1783" s="14"/>
      <c r="B1783" s="9"/>
      <c r="C1783" s="9"/>
      <c r="D1783" s="15"/>
      <c r="E1783" s="9"/>
      <c r="F1783" s="9"/>
      <c r="G1783" s="16" t="str">
        <f aca="false">IF($D1783="","",$D1783*IF($F1783="",1,$F1783))</f>
        <v/>
      </c>
      <c r="H1783" s="9"/>
      <c r="I1783" s="10" t="str">
        <f aca="false">IF($H1783="","",IFERROR(INDEX(Categories!$B$5:$B$19,MATCH($H1783,Categories!$A$5:$A$19,0)),"UNMAPPED"))</f>
        <v/>
      </c>
      <c r="J1783" s="9"/>
      <c r="K1783" s="9"/>
      <c r="L1783" s="9"/>
      <c r="M1783" s="9"/>
      <c r="N1783" s="9"/>
    </row>
    <row r="1784" customFormat="false" ht="15" hidden="false" customHeight="false" outlineLevel="0" collapsed="false">
      <c r="A1784" s="14"/>
      <c r="B1784" s="9"/>
      <c r="C1784" s="9"/>
      <c r="D1784" s="15"/>
      <c r="E1784" s="9"/>
      <c r="F1784" s="9"/>
      <c r="G1784" s="16" t="str">
        <f aca="false">IF($D1784="","",$D1784*IF($F1784="",1,$F1784))</f>
        <v/>
      </c>
      <c r="H1784" s="9"/>
      <c r="I1784" s="10" t="str">
        <f aca="false">IF($H1784="","",IFERROR(INDEX(Categories!$B$5:$B$19,MATCH($H1784,Categories!$A$5:$A$19,0)),"UNMAPPED"))</f>
        <v/>
      </c>
      <c r="J1784" s="9"/>
      <c r="K1784" s="9"/>
      <c r="L1784" s="9"/>
      <c r="M1784" s="9"/>
      <c r="N1784" s="9"/>
    </row>
    <row r="1785" customFormat="false" ht="15" hidden="false" customHeight="false" outlineLevel="0" collapsed="false">
      <c r="A1785" s="14"/>
      <c r="B1785" s="9"/>
      <c r="C1785" s="9"/>
      <c r="D1785" s="15"/>
      <c r="E1785" s="9"/>
      <c r="F1785" s="9"/>
      <c r="G1785" s="16" t="str">
        <f aca="false">IF($D1785="","",$D1785*IF($F1785="",1,$F1785))</f>
        <v/>
      </c>
      <c r="H1785" s="9"/>
      <c r="I1785" s="10" t="str">
        <f aca="false">IF($H1785="","",IFERROR(INDEX(Categories!$B$5:$B$19,MATCH($H1785,Categories!$A$5:$A$19,0)),"UNMAPPED"))</f>
        <v/>
      </c>
      <c r="J1785" s="9"/>
      <c r="K1785" s="9"/>
      <c r="L1785" s="9"/>
      <c r="M1785" s="9"/>
      <c r="N1785" s="9"/>
    </row>
    <row r="1786" customFormat="false" ht="15" hidden="false" customHeight="false" outlineLevel="0" collapsed="false">
      <c r="A1786" s="14"/>
      <c r="B1786" s="9"/>
      <c r="C1786" s="9"/>
      <c r="D1786" s="15"/>
      <c r="E1786" s="9"/>
      <c r="F1786" s="9"/>
      <c r="G1786" s="16" t="str">
        <f aca="false">IF($D1786="","",$D1786*IF($F1786="",1,$F1786))</f>
        <v/>
      </c>
      <c r="H1786" s="9"/>
      <c r="I1786" s="10" t="str">
        <f aca="false">IF($H1786="","",IFERROR(INDEX(Categories!$B$5:$B$19,MATCH($H1786,Categories!$A$5:$A$19,0)),"UNMAPPED"))</f>
        <v/>
      </c>
      <c r="J1786" s="9"/>
      <c r="K1786" s="9"/>
      <c r="L1786" s="9"/>
      <c r="M1786" s="9"/>
      <c r="N1786" s="9"/>
    </row>
    <row r="1787" customFormat="false" ht="15" hidden="false" customHeight="false" outlineLevel="0" collapsed="false">
      <c r="A1787" s="14"/>
      <c r="B1787" s="9"/>
      <c r="C1787" s="9"/>
      <c r="D1787" s="15"/>
      <c r="E1787" s="9"/>
      <c r="F1787" s="9"/>
      <c r="G1787" s="16" t="str">
        <f aca="false">IF($D1787="","",$D1787*IF($F1787="",1,$F1787))</f>
        <v/>
      </c>
      <c r="H1787" s="9"/>
      <c r="I1787" s="10" t="str">
        <f aca="false">IF($H1787="","",IFERROR(INDEX(Categories!$B$5:$B$19,MATCH($H1787,Categories!$A$5:$A$19,0)),"UNMAPPED"))</f>
        <v/>
      </c>
      <c r="J1787" s="9"/>
      <c r="K1787" s="9"/>
      <c r="L1787" s="9"/>
      <c r="M1787" s="9"/>
      <c r="N1787" s="9"/>
    </row>
    <row r="1788" customFormat="false" ht="15" hidden="false" customHeight="false" outlineLevel="0" collapsed="false">
      <c r="A1788" s="14"/>
      <c r="B1788" s="9"/>
      <c r="C1788" s="9"/>
      <c r="D1788" s="15"/>
      <c r="E1788" s="9"/>
      <c r="F1788" s="9"/>
      <c r="G1788" s="16" t="str">
        <f aca="false">IF($D1788="","",$D1788*IF($F1788="",1,$F1788))</f>
        <v/>
      </c>
      <c r="H1788" s="9"/>
      <c r="I1788" s="10" t="str">
        <f aca="false">IF($H1788="","",IFERROR(INDEX(Categories!$B$5:$B$19,MATCH($H1788,Categories!$A$5:$A$19,0)),"UNMAPPED"))</f>
        <v/>
      </c>
      <c r="J1788" s="9"/>
      <c r="K1788" s="9"/>
      <c r="L1788" s="9"/>
      <c r="M1788" s="9"/>
      <c r="N1788" s="9"/>
    </row>
    <row r="1789" customFormat="false" ht="15" hidden="false" customHeight="false" outlineLevel="0" collapsed="false">
      <c r="A1789" s="14"/>
      <c r="B1789" s="9"/>
      <c r="C1789" s="9"/>
      <c r="D1789" s="15"/>
      <c r="E1789" s="9"/>
      <c r="F1789" s="9"/>
      <c r="G1789" s="16" t="str">
        <f aca="false">IF($D1789="","",$D1789*IF($F1789="",1,$F1789))</f>
        <v/>
      </c>
      <c r="H1789" s="9"/>
      <c r="I1789" s="10" t="str">
        <f aca="false">IF($H1789="","",IFERROR(INDEX(Categories!$B$5:$B$19,MATCH($H1789,Categories!$A$5:$A$19,0)),"UNMAPPED"))</f>
        <v/>
      </c>
      <c r="J1789" s="9"/>
      <c r="K1789" s="9"/>
      <c r="L1789" s="9"/>
      <c r="M1789" s="9"/>
      <c r="N1789" s="9"/>
    </row>
    <row r="1790" customFormat="false" ht="15" hidden="false" customHeight="false" outlineLevel="0" collapsed="false">
      <c r="A1790" s="14"/>
      <c r="B1790" s="9"/>
      <c r="C1790" s="9"/>
      <c r="D1790" s="15"/>
      <c r="E1790" s="9"/>
      <c r="F1790" s="9"/>
      <c r="G1790" s="16" t="str">
        <f aca="false">IF($D1790="","",$D1790*IF($F1790="",1,$F1790))</f>
        <v/>
      </c>
      <c r="H1790" s="9"/>
      <c r="I1790" s="10" t="str">
        <f aca="false">IF($H1790="","",IFERROR(INDEX(Categories!$B$5:$B$19,MATCH($H1790,Categories!$A$5:$A$19,0)),"UNMAPPED"))</f>
        <v/>
      </c>
      <c r="J1790" s="9"/>
      <c r="K1790" s="9"/>
      <c r="L1790" s="9"/>
      <c r="M1790" s="9"/>
      <c r="N1790" s="9"/>
    </row>
    <row r="1791" customFormat="false" ht="15" hidden="false" customHeight="false" outlineLevel="0" collapsed="false">
      <c r="A1791" s="14"/>
      <c r="B1791" s="9"/>
      <c r="C1791" s="9"/>
      <c r="D1791" s="15"/>
      <c r="E1791" s="9"/>
      <c r="F1791" s="9"/>
      <c r="G1791" s="16" t="str">
        <f aca="false">IF($D1791="","",$D1791*IF($F1791="",1,$F1791))</f>
        <v/>
      </c>
      <c r="H1791" s="9"/>
      <c r="I1791" s="10" t="str">
        <f aca="false">IF($H1791="","",IFERROR(INDEX(Categories!$B$5:$B$19,MATCH($H1791,Categories!$A$5:$A$19,0)),"UNMAPPED"))</f>
        <v/>
      </c>
      <c r="J1791" s="9"/>
      <c r="K1791" s="9"/>
      <c r="L1791" s="9"/>
      <c r="M1791" s="9"/>
      <c r="N1791" s="9"/>
    </row>
    <row r="1792" customFormat="false" ht="15" hidden="false" customHeight="false" outlineLevel="0" collapsed="false">
      <c r="A1792" s="14"/>
      <c r="B1792" s="9"/>
      <c r="C1792" s="9"/>
      <c r="D1792" s="15"/>
      <c r="E1792" s="9"/>
      <c r="F1792" s="9"/>
      <c r="G1792" s="16" t="str">
        <f aca="false">IF($D1792="","",$D1792*IF($F1792="",1,$F1792))</f>
        <v/>
      </c>
      <c r="H1792" s="9"/>
      <c r="I1792" s="10" t="str">
        <f aca="false">IF($H1792="","",IFERROR(INDEX(Categories!$B$5:$B$19,MATCH($H1792,Categories!$A$5:$A$19,0)),"UNMAPPED"))</f>
        <v/>
      </c>
      <c r="J1792" s="9"/>
      <c r="K1792" s="9"/>
      <c r="L1792" s="9"/>
      <c r="M1792" s="9"/>
      <c r="N1792" s="9"/>
    </row>
    <row r="1793" customFormat="false" ht="15" hidden="false" customHeight="false" outlineLevel="0" collapsed="false">
      <c r="A1793" s="14"/>
      <c r="B1793" s="9"/>
      <c r="C1793" s="9"/>
      <c r="D1793" s="15"/>
      <c r="E1793" s="9"/>
      <c r="F1793" s="9"/>
      <c r="G1793" s="16" t="str">
        <f aca="false">IF($D1793="","",$D1793*IF($F1793="",1,$F1793))</f>
        <v/>
      </c>
      <c r="H1793" s="9"/>
      <c r="I1793" s="10" t="str">
        <f aca="false">IF($H1793="","",IFERROR(INDEX(Categories!$B$5:$B$19,MATCH($H1793,Categories!$A$5:$A$19,0)),"UNMAPPED"))</f>
        <v/>
      </c>
      <c r="J1793" s="9"/>
      <c r="K1793" s="9"/>
      <c r="L1793" s="9"/>
      <c r="M1793" s="9"/>
      <c r="N1793" s="9"/>
    </row>
    <row r="1794" customFormat="false" ht="15" hidden="false" customHeight="false" outlineLevel="0" collapsed="false">
      <c r="A1794" s="14"/>
      <c r="B1794" s="9"/>
      <c r="C1794" s="9"/>
      <c r="D1794" s="15"/>
      <c r="E1794" s="9"/>
      <c r="F1794" s="9"/>
      <c r="G1794" s="16" t="str">
        <f aca="false">IF($D1794="","",$D1794*IF($F1794="",1,$F1794))</f>
        <v/>
      </c>
      <c r="H1794" s="9"/>
      <c r="I1794" s="10" t="str">
        <f aca="false">IF($H1794="","",IFERROR(INDEX(Categories!$B$5:$B$19,MATCH($H1794,Categories!$A$5:$A$19,0)),"UNMAPPED"))</f>
        <v/>
      </c>
      <c r="J1794" s="9"/>
      <c r="K1794" s="9"/>
      <c r="L1794" s="9"/>
      <c r="M1794" s="9"/>
      <c r="N1794" s="9"/>
    </row>
    <row r="1795" customFormat="false" ht="15" hidden="false" customHeight="false" outlineLevel="0" collapsed="false">
      <c r="A1795" s="14"/>
      <c r="B1795" s="9"/>
      <c r="C1795" s="9"/>
      <c r="D1795" s="15"/>
      <c r="E1795" s="9"/>
      <c r="F1795" s="9"/>
      <c r="G1795" s="16" t="str">
        <f aca="false">IF($D1795="","",$D1795*IF($F1795="",1,$F1795))</f>
        <v/>
      </c>
      <c r="H1795" s="9"/>
      <c r="I1795" s="10" t="str">
        <f aca="false">IF($H1795="","",IFERROR(INDEX(Categories!$B$5:$B$19,MATCH($H1795,Categories!$A$5:$A$19,0)),"UNMAPPED"))</f>
        <v/>
      </c>
      <c r="J1795" s="9"/>
      <c r="K1795" s="9"/>
      <c r="L1795" s="9"/>
      <c r="M1795" s="9"/>
      <c r="N1795" s="9"/>
    </row>
    <row r="1796" customFormat="false" ht="15" hidden="false" customHeight="false" outlineLevel="0" collapsed="false">
      <c r="A1796" s="14"/>
      <c r="B1796" s="9"/>
      <c r="C1796" s="9"/>
      <c r="D1796" s="15"/>
      <c r="E1796" s="9"/>
      <c r="F1796" s="9"/>
      <c r="G1796" s="16" t="str">
        <f aca="false">IF($D1796="","",$D1796*IF($F1796="",1,$F1796))</f>
        <v/>
      </c>
      <c r="H1796" s="9"/>
      <c r="I1796" s="10" t="str">
        <f aca="false">IF($H1796="","",IFERROR(INDEX(Categories!$B$5:$B$19,MATCH($H1796,Categories!$A$5:$A$19,0)),"UNMAPPED"))</f>
        <v/>
      </c>
      <c r="J1796" s="9"/>
      <c r="K1796" s="9"/>
      <c r="L1796" s="9"/>
      <c r="M1796" s="9"/>
      <c r="N1796" s="9"/>
    </row>
    <row r="1797" customFormat="false" ht="15" hidden="false" customHeight="false" outlineLevel="0" collapsed="false">
      <c r="A1797" s="14"/>
      <c r="B1797" s="9"/>
      <c r="C1797" s="9"/>
      <c r="D1797" s="15"/>
      <c r="E1797" s="9"/>
      <c r="F1797" s="9"/>
      <c r="G1797" s="16" t="str">
        <f aca="false">IF($D1797="","",$D1797*IF($F1797="",1,$F1797))</f>
        <v/>
      </c>
      <c r="H1797" s="9"/>
      <c r="I1797" s="10" t="str">
        <f aca="false">IF($H1797="","",IFERROR(INDEX(Categories!$B$5:$B$19,MATCH($H1797,Categories!$A$5:$A$19,0)),"UNMAPPED"))</f>
        <v/>
      </c>
      <c r="J1797" s="9"/>
      <c r="K1797" s="9"/>
      <c r="L1797" s="9"/>
      <c r="M1797" s="9"/>
      <c r="N1797" s="9"/>
    </row>
    <row r="1798" customFormat="false" ht="15" hidden="false" customHeight="false" outlineLevel="0" collapsed="false">
      <c r="A1798" s="14"/>
      <c r="B1798" s="9"/>
      <c r="C1798" s="9"/>
      <c r="D1798" s="15"/>
      <c r="E1798" s="9"/>
      <c r="F1798" s="9"/>
      <c r="G1798" s="16" t="str">
        <f aca="false">IF($D1798="","",$D1798*IF($F1798="",1,$F1798))</f>
        <v/>
      </c>
      <c r="H1798" s="9"/>
      <c r="I1798" s="10" t="str">
        <f aca="false">IF($H1798="","",IFERROR(INDEX(Categories!$B$5:$B$19,MATCH($H1798,Categories!$A$5:$A$19,0)),"UNMAPPED"))</f>
        <v/>
      </c>
      <c r="J1798" s="9"/>
      <c r="K1798" s="9"/>
      <c r="L1798" s="9"/>
      <c r="M1798" s="9"/>
      <c r="N1798" s="9"/>
    </row>
    <row r="1799" customFormat="false" ht="15" hidden="false" customHeight="false" outlineLevel="0" collapsed="false">
      <c r="A1799" s="14"/>
      <c r="B1799" s="9"/>
      <c r="C1799" s="9"/>
      <c r="D1799" s="15"/>
      <c r="E1799" s="9"/>
      <c r="F1799" s="9"/>
      <c r="G1799" s="16" t="str">
        <f aca="false">IF($D1799="","",$D1799*IF($F1799="",1,$F1799))</f>
        <v/>
      </c>
      <c r="H1799" s="9"/>
      <c r="I1799" s="10" t="str">
        <f aca="false">IF($H1799="","",IFERROR(INDEX(Categories!$B$5:$B$19,MATCH($H1799,Categories!$A$5:$A$19,0)),"UNMAPPED"))</f>
        <v/>
      </c>
      <c r="J1799" s="9"/>
      <c r="K1799" s="9"/>
      <c r="L1799" s="9"/>
      <c r="M1799" s="9"/>
      <c r="N1799" s="9"/>
    </row>
    <row r="1800" customFormat="false" ht="15" hidden="false" customHeight="false" outlineLevel="0" collapsed="false">
      <c r="A1800" s="14"/>
      <c r="B1800" s="9"/>
      <c r="C1800" s="9"/>
      <c r="D1800" s="15"/>
      <c r="E1800" s="9"/>
      <c r="F1800" s="9"/>
      <c r="G1800" s="16" t="str">
        <f aca="false">IF($D1800="","",$D1800*IF($F1800="",1,$F1800))</f>
        <v/>
      </c>
      <c r="H1800" s="9"/>
      <c r="I1800" s="10" t="str">
        <f aca="false">IF($H1800="","",IFERROR(INDEX(Categories!$B$5:$B$19,MATCH($H1800,Categories!$A$5:$A$19,0)),"UNMAPPED"))</f>
        <v/>
      </c>
      <c r="J1800" s="9"/>
      <c r="K1800" s="9"/>
      <c r="L1800" s="9"/>
      <c r="M1800" s="9"/>
      <c r="N1800" s="9"/>
    </row>
    <row r="1801" customFormat="false" ht="15" hidden="false" customHeight="false" outlineLevel="0" collapsed="false">
      <c r="A1801" s="14"/>
      <c r="B1801" s="9"/>
      <c r="C1801" s="9"/>
      <c r="D1801" s="15"/>
      <c r="E1801" s="9"/>
      <c r="F1801" s="9"/>
      <c r="G1801" s="16" t="str">
        <f aca="false">IF($D1801="","",$D1801*IF($F1801="",1,$F1801))</f>
        <v/>
      </c>
      <c r="H1801" s="9"/>
      <c r="I1801" s="10" t="str">
        <f aca="false">IF($H1801="","",IFERROR(INDEX(Categories!$B$5:$B$19,MATCH($H1801,Categories!$A$5:$A$19,0)),"UNMAPPED"))</f>
        <v/>
      </c>
      <c r="J1801" s="9"/>
      <c r="K1801" s="9"/>
      <c r="L1801" s="9"/>
      <c r="M1801" s="9"/>
      <c r="N1801" s="9"/>
    </row>
    <row r="1802" customFormat="false" ht="15" hidden="false" customHeight="false" outlineLevel="0" collapsed="false">
      <c r="A1802" s="14"/>
      <c r="B1802" s="9"/>
      <c r="C1802" s="9"/>
      <c r="D1802" s="15"/>
      <c r="E1802" s="9"/>
      <c r="F1802" s="9"/>
      <c r="G1802" s="16" t="str">
        <f aca="false">IF($D1802="","",$D1802*IF($F1802="",1,$F1802))</f>
        <v/>
      </c>
      <c r="H1802" s="9"/>
      <c r="I1802" s="10" t="str">
        <f aca="false">IF($H1802="","",IFERROR(INDEX(Categories!$B$5:$B$19,MATCH($H1802,Categories!$A$5:$A$19,0)),"UNMAPPED"))</f>
        <v/>
      </c>
      <c r="J1802" s="9"/>
      <c r="K1802" s="9"/>
      <c r="L1802" s="9"/>
      <c r="M1802" s="9"/>
      <c r="N1802" s="9"/>
    </row>
    <row r="1803" customFormat="false" ht="15" hidden="false" customHeight="false" outlineLevel="0" collapsed="false">
      <c r="A1803" s="14"/>
      <c r="B1803" s="9"/>
      <c r="C1803" s="9"/>
      <c r="D1803" s="15"/>
      <c r="E1803" s="9"/>
      <c r="F1803" s="9"/>
      <c r="G1803" s="16" t="str">
        <f aca="false">IF($D1803="","",$D1803*IF($F1803="",1,$F1803))</f>
        <v/>
      </c>
      <c r="H1803" s="9"/>
      <c r="I1803" s="10" t="str">
        <f aca="false">IF($H1803="","",IFERROR(INDEX(Categories!$B$5:$B$19,MATCH($H1803,Categories!$A$5:$A$19,0)),"UNMAPPED"))</f>
        <v/>
      </c>
      <c r="J1803" s="9"/>
      <c r="K1803" s="9"/>
      <c r="L1803" s="9"/>
      <c r="M1803" s="9"/>
      <c r="N1803" s="9"/>
    </row>
    <row r="1804" customFormat="false" ht="15" hidden="false" customHeight="false" outlineLevel="0" collapsed="false">
      <c r="A1804" s="14"/>
      <c r="B1804" s="9"/>
      <c r="C1804" s="9"/>
      <c r="D1804" s="15"/>
      <c r="E1804" s="9"/>
      <c r="F1804" s="9"/>
      <c r="G1804" s="16" t="str">
        <f aca="false">IF($D1804="","",$D1804*IF($F1804="",1,$F1804))</f>
        <v/>
      </c>
      <c r="H1804" s="9"/>
      <c r="I1804" s="10" t="str">
        <f aca="false">IF($H1804="","",IFERROR(INDEX(Categories!$B$5:$B$19,MATCH($H1804,Categories!$A$5:$A$19,0)),"UNMAPPED"))</f>
        <v/>
      </c>
      <c r="J1804" s="9"/>
      <c r="K1804" s="9"/>
      <c r="L1804" s="9"/>
      <c r="M1804" s="9"/>
      <c r="N1804" s="9"/>
    </row>
    <row r="1805" customFormat="false" ht="15" hidden="false" customHeight="false" outlineLevel="0" collapsed="false">
      <c r="A1805" s="14"/>
      <c r="B1805" s="9"/>
      <c r="C1805" s="9"/>
      <c r="D1805" s="15"/>
      <c r="E1805" s="9"/>
      <c r="F1805" s="9"/>
      <c r="G1805" s="16" t="str">
        <f aca="false">IF($D1805="","",$D1805*IF($F1805="",1,$F1805))</f>
        <v/>
      </c>
      <c r="H1805" s="9"/>
      <c r="I1805" s="10" t="str">
        <f aca="false">IF($H1805="","",IFERROR(INDEX(Categories!$B$5:$B$19,MATCH($H1805,Categories!$A$5:$A$19,0)),"UNMAPPED"))</f>
        <v/>
      </c>
      <c r="J1805" s="9"/>
      <c r="K1805" s="9"/>
      <c r="L1805" s="9"/>
      <c r="M1805" s="9"/>
      <c r="N1805" s="9"/>
    </row>
    <row r="1806" customFormat="false" ht="15" hidden="false" customHeight="false" outlineLevel="0" collapsed="false">
      <c r="A1806" s="14"/>
      <c r="B1806" s="9"/>
      <c r="C1806" s="9"/>
      <c r="D1806" s="15"/>
      <c r="E1806" s="9"/>
      <c r="F1806" s="9"/>
      <c r="G1806" s="16" t="str">
        <f aca="false">IF($D1806="","",$D1806*IF($F1806="",1,$F1806))</f>
        <v/>
      </c>
      <c r="H1806" s="9"/>
      <c r="I1806" s="10" t="str">
        <f aca="false">IF($H1806="","",IFERROR(INDEX(Categories!$B$5:$B$19,MATCH($H1806,Categories!$A$5:$A$19,0)),"UNMAPPED"))</f>
        <v/>
      </c>
      <c r="J1806" s="9"/>
      <c r="K1806" s="9"/>
      <c r="L1806" s="9"/>
      <c r="M1806" s="9"/>
      <c r="N1806" s="9"/>
    </row>
    <row r="1807" customFormat="false" ht="15" hidden="false" customHeight="false" outlineLevel="0" collapsed="false">
      <c r="A1807" s="14"/>
      <c r="B1807" s="9"/>
      <c r="C1807" s="9"/>
      <c r="D1807" s="15"/>
      <c r="E1807" s="9"/>
      <c r="F1807" s="9"/>
      <c r="G1807" s="16" t="str">
        <f aca="false">IF($D1807="","",$D1807*IF($F1807="",1,$F1807))</f>
        <v/>
      </c>
      <c r="H1807" s="9"/>
      <c r="I1807" s="10" t="str">
        <f aca="false">IF($H1807="","",IFERROR(INDEX(Categories!$B$5:$B$19,MATCH($H1807,Categories!$A$5:$A$19,0)),"UNMAPPED"))</f>
        <v/>
      </c>
      <c r="J1807" s="9"/>
      <c r="K1807" s="9"/>
      <c r="L1807" s="9"/>
      <c r="M1807" s="9"/>
      <c r="N1807" s="9"/>
    </row>
    <row r="1808" customFormat="false" ht="15" hidden="false" customHeight="false" outlineLevel="0" collapsed="false">
      <c r="A1808" s="14"/>
      <c r="B1808" s="9"/>
      <c r="C1808" s="9"/>
      <c r="D1808" s="15"/>
      <c r="E1808" s="9"/>
      <c r="F1808" s="9"/>
      <c r="G1808" s="16" t="str">
        <f aca="false">IF($D1808="","",$D1808*IF($F1808="",1,$F1808))</f>
        <v/>
      </c>
      <c r="H1808" s="9"/>
      <c r="I1808" s="10" t="str">
        <f aca="false">IF($H1808="","",IFERROR(INDEX(Categories!$B$5:$B$19,MATCH($H1808,Categories!$A$5:$A$19,0)),"UNMAPPED"))</f>
        <v/>
      </c>
      <c r="J1808" s="9"/>
      <c r="K1808" s="9"/>
      <c r="L1808" s="9"/>
      <c r="M1808" s="9"/>
      <c r="N1808" s="9"/>
    </row>
    <row r="1809" customFormat="false" ht="15" hidden="false" customHeight="false" outlineLevel="0" collapsed="false">
      <c r="A1809" s="14"/>
      <c r="B1809" s="9"/>
      <c r="C1809" s="9"/>
      <c r="D1809" s="15"/>
      <c r="E1809" s="9"/>
      <c r="F1809" s="9"/>
      <c r="G1809" s="16" t="str">
        <f aca="false">IF($D1809="","",$D1809*IF($F1809="",1,$F1809))</f>
        <v/>
      </c>
      <c r="H1809" s="9"/>
      <c r="I1809" s="10" t="str">
        <f aca="false">IF($H1809="","",IFERROR(INDEX(Categories!$B$5:$B$19,MATCH($H1809,Categories!$A$5:$A$19,0)),"UNMAPPED"))</f>
        <v/>
      </c>
      <c r="J1809" s="9"/>
      <c r="K1809" s="9"/>
      <c r="L1809" s="9"/>
      <c r="M1809" s="9"/>
      <c r="N1809" s="9"/>
    </row>
    <row r="1810" customFormat="false" ht="15" hidden="false" customHeight="false" outlineLevel="0" collapsed="false">
      <c r="A1810" s="14"/>
      <c r="B1810" s="9"/>
      <c r="C1810" s="9"/>
      <c r="D1810" s="15"/>
      <c r="E1810" s="9"/>
      <c r="F1810" s="9"/>
      <c r="G1810" s="16" t="str">
        <f aca="false">IF($D1810="","",$D1810*IF($F1810="",1,$F1810))</f>
        <v/>
      </c>
      <c r="H1810" s="9"/>
      <c r="I1810" s="10" t="str">
        <f aca="false">IF($H1810="","",IFERROR(INDEX(Categories!$B$5:$B$19,MATCH($H1810,Categories!$A$5:$A$19,0)),"UNMAPPED"))</f>
        <v/>
      </c>
      <c r="J1810" s="9"/>
      <c r="K1810" s="9"/>
      <c r="L1810" s="9"/>
      <c r="M1810" s="9"/>
      <c r="N1810" s="9"/>
    </row>
    <row r="1811" customFormat="false" ht="15" hidden="false" customHeight="false" outlineLevel="0" collapsed="false">
      <c r="A1811" s="14"/>
      <c r="B1811" s="9"/>
      <c r="C1811" s="9"/>
      <c r="D1811" s="15"/>
      <c r="E1811" s="9"/>
      <c r="F1811" s="9"/>
      <c r="G1811" s="16" t="str">
        <f aca="false">IF($D1811="","",$D1811*IF($F1811="",1,$F1811))</f>
        <v/>
      </c>
      <c r="H1811" s="9"/>
      <c r="I1811" s="10" t="str">
        <f aca="false">IF($H1811="","",IFERROR(INDEX(Categories!$B$5:$B$19,MATCH($H1811,Categories!$A$5:$A$19,0)),"UNMAPPED"))</f>
        <v/>
      </c>
      <c r="J1811" s="9"/>
      <c r="K1811" s="9"/>
      <c r="L1811" s="9"/>
      <c r="M1811" s="9"/>
      <c r="N1811" s="9"/>
    </row>
    <row r="1812" customFormat="false" ht="15" hidden="false" customHeight="false" outlineLevel="0" collapsed="false">
      <c r="A1812" s="14"/>
      <c r="B1812" s="9"/>
      <c r="C1812" s="9"/>
      <c r="D1812" s="15"/>
      <c r="E1812" s="9"/>
      <c r="F1812" s="9"/>
      <c r="G1812" s="16" t="str">
        <f aca="false">IF($D1812="","",$D1812*IF($F1812="",1,$F1812))</f>
        <v/>
      </c>
      <c r="H1812" s="9"/>
      <c r="I1812" s="10" t="str">
        <f aca="false">IF($H1812="","",IFERROR(INDEX(Categories!$B$5:$B$19,MATCH($H1812,Categories!$A$5:$A$19,0)),"UNMAPPED"))</f>
        <v/>
      </c>
      <c r="J1812" s="9"/>
      <c r="K1812" s="9"/>
      <c r="L1812" s="9"/>
      <c r="M1812" s="9"/>
      <c r="N1812" s="9"/>
    </row>
    <row r="1813" customFormat="false" ht="15" hidden="false" customHeight="false" outlineLevel="0" collapsed="false">
      <c r="A1813" s="14"/>
      <c r="B1813" s="9"/>
      <c r="C1813" s="9"/>
      <c r="D1813" s="15"/>
      <c r="E1813" s="9"/>
      <c r="F1813" s="9"/>
      <c r="G1813" s="16" t="str">
        <f aca="false">IF($D1813="","",$D1813*IF($F1813="",1,$F1813))</f>
        <v/>
      </c>
      <c r="H1813" s="9"/>
      <c r="I1813" s="10" t="str">
        <f aca="false">IF($H1813="","",IFERROR(INDEX(Categories!$B$5:$B$19,MATCH($H1813,Categories!$A$5:$A$19,0)),"UNMAPPED"))</f>
        <v/>
      </c>
      <c r="J1813" s="9"/>
      <c r="K1813" s="9"/>
      <c r="L1813" s="9"/>
      <c r="M1813" s="9"/>
      <c r="N1813" s="9"/>
    </row>
    <row r="1814" customFormat="false" ht="15" hidden="false" customHeight="false" outlineLevel="0" collapsed="false">
      <c r="A1814" s="14"/>
      <c r="B1814" s="9"/>
      <c r="C1814" s="9"/>
      <c r="D1814" s="15"/>
      <c r="E1814" s="9"/>
      <c r="F1814" s="9"/>
      <c r="G1814" s="16" t="str">
        <f aca="false">IF($D1814="","",$D1814*IF($F1814="",1,$F1814))</f>
        <v/>
      </c>
      <c r="H1814" s="9"/>
      <c r="I1814" s="10" t="str">
        <f aca="false">IF($H1814="","",IFERROR(INDEX(Categories!$B$5:$B$19,MATCH($H1814,Categories!$A$5:$A$19,0)),"UNMAPPED"))</f>
        <v/>
      </c>
      <c r="J1814" s="9"/>
      <c r="K1814" s="9"/>
      <c r="L1814" s="9"/>
      <c r="M1814" s="9"/>
      <c r="N1814" s="9"/>
    </row>
    <row r="1815" customFormat="false" ht="15" hidden="false" customHeight="false" outlineLevel="0" collapsed="false">
      <c r="A1815" s="14"/>
      <c r="B1815" s="9"/>
      <c r="C1815" s="9"/>
      <c r="D1815" s="15"/>
      <c r="E1815" s="9"/>
      <c r="F1815" s="9"/>
      <c r="G1815" s="16" t="str">
        <f aca="false">IF($D1815="","",$D1815*IF($F1815="",1,$F1815))</f>
        <v/>
      </c>
      <c r="H1815" s="9"/>
      <c r="I1815" s="10" t="str">
        <f aca="false">IF($H1815="","",IFERROR(INDEX(Categories!$B$5:$B$19,MATCH($H1815,Categories!$A$5:$A$19,0)),"UNMAPPED"))</f>
        <v/>
      </c>
      <c r="J1815" s="9"/>
      <c r="K1815" s="9"/>
      <c r="L1815" s="9"/>
      <c r="M1815" s="9"/>
      <c r="N1815" s="9"/>
    </row>
    <row r="1816" customFormat="false" ht="15" hidden="false" customHeight="false" outlineLevel="0" collapsed="false">
      <c r="A1816" s="14"/>
      <c r="B1816" s="9"/>
      <c r="C1816" s="9"/>
      <c r="D1816" s="15"/>
      <c r="E1816" s="9"/>
      <c r="F1816" s="9"/>
      <c r="G1816" s="16" t="str">
        <f aca="false">IF($D1816="","",$D1816*IF($F1816="",1,$F1816))</f>
        <v/>
      </c>
      <c r="H1816" s="9"/>
      <c r="I1816" s="10" t="str">
        <f aca="false">IF($H1816="","",IFERROR(INDEX(Categories!$B$5:$B$19,MATCH($H1816,Categories!$A$5:$A$19,0)),"UNMAPPED"))</f>
        <v/>
      </c>
      <c r="J1816" s="9"/>
      <c r="K1816" s="9"/>
      <c r="L1816" s="9"/>
      <c r="M1816" s="9"/>
      <c r="N1816" s="9"/>
    </row>
    <row r="1817" customFormat="false" ht="15" hidden="false" customHeight="false" outlineLevel="0" collapsed="false">
      <c r="A1817" s="14"/>
      <c r="B1817" s="9"/>
      <c r="C1817" s="9"/>
      <c r="D1817" s="15"/>
      <c r="E1817" s="9"/>
      <c r="F1817" s="9"/>
      <c r="G1817" s="16" t="str">
        <f aca="false">IF($D1817="","",$D1817*IF($F1817="",1,$F1817))</f>
        <v/>
      </c>
      <c r="H1817" s="9"/>
      <c r="I1817" s="10" t="str">
        <f aca="false">IF($H1817="","",IFERROR(INDEX(Categories!$B$5:$B$19,MATCH($H1817,Categories!$A$5:$A$19,0)),"UNMAPPED"))</f>
        <v/>
      </c>
      <c r="J1817" s="9"/>
      <c r="K1817" s="9"/>
      <c r="L1817" s="9"/>
      <c r="M1817" s="9"/>
      <c r="N1817" s="9"/>
    </row>
    <row r="1818" customFormat="false" ht="15" hidden="false" customHeight="false" outlineLevel="0" collapsed="false">
      <c r="A1818" s="14"/>
      <c r="B1818" s="9"/>
      <c r="C1818" s="9"/>
      <c r="D1818" s="15"/>
      <c r="E1818" s="9"/>
      <c r="F1818" s="9"/>
      <c r="G1818" s="16" t="str">
        <f aca="false">IF($D1818="","",$D1818*IF($F1818="",1,$F1818))</f>
        <v/>
      </c>
      <c r="H1818" s="9"/>
      <c r="I1818" s="10" t="str">
        <f aca="false">IF($H1818="","",IFERROR(INDEX(Categories!$B$5:$B$19,MATCH($H1818,Categories!$A$5:$A$19,0)),"UNMAPPED"))</f>
        <v/>
      </c>
      <c r="J1818" s="9"/>
      <c r="K1818" s="9"/>
      <c r="L1818" s="9"/>
      <c r="M1818" s="9"/>
      <c r="N1818" s="9"/>
    </row>
    <row r="1819" customFormat="false" ht="15" hidden="false" customHeight="false" outlineLevel="0" collapsed="false">
      <c r="A1819" s="14"/>
      <c r="B1819" s="9"/>
      <c r="C1819" s="9"/>
      <c r="D1819" s="15"/>
      <c r="E1819" s="9"/>
      <c r="F1819" s="9"/>
      <c r="G1819" s="16" t="str">
        <f aca="false">IF($D1819="","",$D1819*IF($F1819="",1,$F1819))</f>
        <v/>
      </c>
      <c r="H1819" s="9"/>
      <c r="I1819" s="10" t="str">
        <f aca="false">IF($H1819="","",IFERROR(INDEX(Categories!$B$5:$B$19,MATCH($H1819,Categories!$A$5:$A$19,0)),"UNMAPPED"))</f>
        <v/>
      </c>
      <c r="J1819" s="9"/>
      <c r="K1819" s="9"/>
      <c r="L1819" s="9"/>
      <c r="M1819" s="9"/>
      <c r="N1819" s="9"/>
    </row>
    <row r="1820" customFormat="false" ht="15" hidden="false" customHeight="false" outlineLevel="0" collapsed="false">
      <c r="A1820" s="14"/>
      <c r="B1820" s="9"/>
      <c r="C1820" s="9"/>
      <c r="D1820" s="15"/>
      <c r="E1820" s="9"/>
      <c r="F1820" s="9"/>
      <c r="G1820" s="16" t="str">
        <f aca="false">IF($D1820="","",$D1820*IF($F1820="",1,$F1820))</f>
        <v/>
      </c>
      <c r="H1820" s="9"/>
      <c r="I1820" s="10" t="str">
        <f aca="false">IF($H1820="","",IFERROR(INDEX(Categories!$B$5:$B$19,MATCH($H1820,Categories!$A$5:$A$19,0)),"UNMAPPED"))</f>
        <v/>
      </c>
      <c r="J1820" s="9"/>
      <c r="K1820" s="9"/>
      <c r="L1820" s="9"/>
      <c r="M1820" s="9"/>
      <c r="N1820" s="9"/>
    </row>
    <row r="1821" customFormat="false" ht="15" hidden="false" customHeight="false" outlineLevel="0" collapsed="false">
      <c r="A1821" s="14"/>
      <c r="B1821" s="9"/>
      <c r="C1821" s="9"/>
      <c r="D1821" s="15"/>
      <c r="E1821" s="9"/>
      <c r="F1821" s="9"/>
      <c r="G1821" s="16" t="str">
        <f aca="false">IF($D1821="","",$D1821*IF($F1821="",1,$F1821))</f>
        <v/>
      </c>
      <c r="H1821" s="9"/>
      <c r="I1821" s="10" t="str">
        <f aca="false">IF($H1821="","",IFERROR(INDEX(Categories!$B$5:$B$19,MATCH($H1821,Categories!$A$5:$A$19,0)),"UNMAPPED"))</f>
        <v/>
      </c>
      <c r="J1821" s="9"/>
      <c r="K1821" s="9"/>
      <c r="L1821" s="9"/>
      <c r="M1821" s="9"/>
      <c r="N1821" s="9"/>
    </row>
    <row r="1822" customFormat="false" ht="15" hidden="false" customHeight="false" outlineLevel="0" collapsed="false">
      <c r="A1822" s="14"/>
      <c r="B1822" s="9"/>
      <c r="C1822" s="9"/>
      <c r="D1822" s="15"/>
      <c r="E1822" s="9"/>
      <c r="F1822" s="9"/>
      <c r="G1822" s="16" t="str">
        <f aca="false">IF($D1822="","",$D1822*IF($F1822="",1,$F1822))</f>
        <v/>
      </c>
      <c r="H1822" s="9"/>
      <c r="I1822" s="10" t="str">
        <f aca="false">IF($H1822="","",IFERROR(INDEX(Categories!$B$5:$B$19,MATCH($H1822,Categories!$A$5:$A$19,0)),"UNMAPPED"))</f>
        <v/>
      </c>
      <c r="J1822" s="9"/>
      <c r="K1822" s="9"/>
      <c r="L1822" s="9"/>
      <c r="M1822" s="9"/>
      <c r="N1822" s="9"/>
    </row>
    <row r="1823" customFormat="false" ht="15" hidden="false" customHeight="false" outlineLevel="0" collapsed="false">
      <c r="A1823" s="14"/>
      <c r="B1823" s="9"/>
      <c r="C1823" s="9"/>
      <c r="D1823" s="15"/>
      <c r="E1823" s="9"/>
      <c r="F1823" s="9"/>
      <c r="G1823" s="16" t="str">
        <f aca="false">IF($D1823="","",$D1823*IF($F1823="",1,$F1823))</f>
        <v/>
      </c>
      <c r="H1823" s="9"/>
      <c r="I1823" s="10" t="str">
        <f aca="false">IF($H1823="","",IFERROR(INDEX(Categories!$B$5:$B$19,MATCH($H1823,Categories!$A$5:$A$19,0)),"UNMAPPED"))</f>
        <v/>
      </c>
      <c r="J1823" s="9"/>
      <c r="K1823" s="9"/>
      <c r="L1823" s="9"/>
      <c r="M1823" s="9"/>
      <c r="N1823" s="9"/>
    </row>
    <row r="1824" customFormat="false" ht="15" hidden="false" customHeight="false" outlineLevel="0" collapsed="false">
      <c r="A1824" s="14"/>
      <c r="B1824" s="9"/>
      <c r="C1824" s="9"/>
      <c r="D1824" s="15"/>
      <c r="E1824" s="9"/>
      <c r="F1824" s="9"/>
      <c r="G1824" s="16" t="str">
        <f aca="false">IF($D1824="","",$D1824*IF($F1824="",1,$F1824))</f>
        <v/>
      </c>
      <c r="H1824" s="9"/>
      <c r="I1824" s="10" t="str">
        <f aca="false">IF($H1824="","",IFERROR(INDEX(Categories!$B$5:$B$19,MATCH($H1824,Categories!$A$5:$A$19,0)),"UNMAPPED"))</f>
        <v/>
      </c>
      <c r="J1824" s="9"/>
      <c r="K1824" s="9"/>
      <c r="L1824" s="9"/>
      <c r="M1824" s="9"/>
      <c r="N1824" s="9"/>
    </row>
    <row r="1825" customFormat="false" ht="15" hidden="false" customHeight="false" outlineLevel="0" collapsed="false">
      <c r="A1825" s="14"/>
      <c r="B1825" s="9"/>
      <c r="C1825" s="9"/>
      <c r="D1825" s="15"/>
      <c r="E1825" s="9"/>
      <c r="F1825" s="9"/>
      <c r="G1825" s="16" t="str">
        <f aca="false">IF($D1825="","",$D1825*IF($F1825="",1,$F1825))</f>
        <v/>
      </c>
      <c r="H1825" s="9"/>
      <c r="I1825" s="10" t="str">
        <f aca="false">IF($H1825="","",IFERROR(INDEX(Categories!$B$5:$B$19,MATCH($H1825,Categories!$A$5:$A$19,0)),"UNMAPPED"))</f>
        <v/>
      </c>
      <c r="J1825" s="9"/>
      <c r="K1825" s="9"/>
      <c r="L1825" s="9"/>
      <c r="M1825" s="9"/>
      <c r="N1825" s="9"/>
    </row>
    <row r="1826" customFormat="false" ht="15" hidden="false" customHeight="false" outlineLevel="0" collapsed="false">
      <c r="A1826" s="14"/>
      <c r="B1826" s="9"/>
      <c r="C1826" s="9"/>
      <c r="D1826" s="15"/>
      <c r="E1826" s="9"/>
      <c r="F1826" s="9"/>
      <c r="G1826" s="16" t="str">
        <f aca="false">IF($D1826="","",$D1826*IF($F1826="",1,$F1826))</f>
        <v/>
      </c>
      <c r="H1826" s="9"/>
      <c r="I1826" s="10" t="str">
        <f aca="false">IF($H1826="","",IFERROR(INDEX(Categories!$B$5:$B$19,MATCH($H1826,Categories!$A$5:$A$19,0)),"UNMAPPED"))</f>
        <v/>
      </c>
      <c r="J1826" s="9"/>
      <c r="K1826" s="9"/>
      <c r="L1826" s="9"/>
      <c r="M1826" s="9"/>
      <c r="N1826" s="9"/>
    </row>
    <row r="1827" customFormat="false" ht="15" hidden="false" customHeight="false" outlineLevel="0" collapsed="false">
      <c r="A1827" s="14"/>
      <c r="B1827" s="9"/>
      <c r="C1827" s="9"/>
      <c r="D1827" s="15"/>
      <c r="E1827" s="9"/>
      <c r="F1827" s="9"/>
      <c r="G1827" s="16" t="str">
        <f aca="false">IF($D1827="","",$D1827*IF($F1827="",1,$F1827))</f>
        <v/>
      </c>
      <c r="H1827" s="9"/>
      <c r="I1827" s="10" t="str">
        <f aca="false">IF($H1827="","",IFERROR(INDEX(Categories!$B$5:$B$19,MATCH($H1827,Categories!$A$5:$A$19,0)),"UNMAPPED"))</f>
        <v/>
      </c>
      <c r="J1827" s="9"/>
      <c r="K1827" s="9"/>
      <c r="L1827" s="9"/>
      <c r="M1827" s="9"/>
      <c r="N1827" s="9"/>
    </row>
    <row r="1828" customFormat="false" ht="15" hidden="false" customHeight="false" outlineLevel="0" collapsed="false">
      <c r="A1828" s="14"/>
      <c r="B1828" s="9"/>
      <c r="C1828" s="9"/>
      <c r="D1828" s="15"/>
      <c r="E1828" s="9"/>
      <c r="F1828" s="9"/>
      <c r="G1828" s="16" t="str">
        <f aca="false">IF($D1828="","",$D1828*IF($F1828="",1,$F1828))</f>
        <v/>
      </c>
      <c r="H1828" s="9"/>
      <c r="I1828" s="10" t="str">
        <f aca="false">IF($H1828="","",IFERROR(INDEX(Categories!$B$5:$B$19,MATCH($H1828,Categories!$A$5:$A$19,0)),"UNMAPPED"))</f>
        <v/>
      </c>
      <c r="J1828" s="9"/>
      <c r="K1828" s="9"/>
      <c r="L1828" s="9"/>
      <c r="M1828" s="9"/>
      <c r="N1828" s="9"/>
    </row>
    <row r="1829" customFormat="false" ht="15" hidden="false" customHeight="false" outlineLevel="0" collapsed="false">
      <c r="A1829" s="14"/>
      <c r="B1829" s="9"/>
      <c r="C1829" s="9"/>
      <c r="D1829" s="15"/>
      <c r="E1829" s="9"/>
      <c r="F1829" s="9"/>
      <c r="G1829" s="16" t="str">
        <f aca="false">IF($D1829="","",$D1829*IF($F1829="",1,$F1829))</f>
        <v/>
      </c>
      <c r="H1829" s="9"/>
      <c r="I1829" s="10" t="str">
        <f aca="false">IF($H1829="","",IFERROR(INDEX(Categories!$B$5:$B$19,MATCH($H1829,Categories!$A$5:$A$19,0)),"UNMAPPED"))</f>
        <v/>
      </c>
      <c r="J1829" s="9"/>
      <c r="K1829" s="9"/>
      <c r="L1829" s="9"/>
      <c r="M1829" s="9"/>
      <c r="N1829" s="9"/>
    </row>
    <row r="1830" customFormat="false" ht="15" hidden="false" customHeight="false" outlineLevel="0" collapsed="false">
      <c r="A1830" s="14"/>
      <c r="B1830" s="9"/>
      <c r="C1830" s="9"/>
      <c r="D1830" s="15"/>
      <c r="E1830" s="9"/>
      <c r="F1830" s="9"/>
      <c r="G1830" s="16" t="str">
        <f aca="false">IF($D1830="","",$D1830*IF($F1830="",1,$F1830))</f>
        <v/>
      </c>
      <c r="H1830" s="9"/>
      <c r="I1830" s="10" t="str">
        <f aca="false">IF($H1830="","",IFERROR(INDEX(Categories!$B$5:$B$19,MATCH($H1830,Categories!$A$5:$A$19,0)),"UNMAPPED"))</f>
        <v/>
      </c>
      <c r="J1830" s="9"/>
      <c r="K1830" s="9"/>
      <c r="L1830" s="9"/>
      <c r="M1830" s="9"/>
      <c r="N1830" s="9"/>
    </row>
    <row r="1831" customFormat="false" ht="15" hidden="false" customHeight="false" outlineLevel="0" collapsed="false">
      <c r="A1831" s="14"/>
      <c r="B1831" s="9"/>
      <c r="C1831" s="9"/>
      <c r="D1831" s="15"/>
      <c r="E1831" s="9"/>
      <c r="F1831" s="9"/>
      <c r="G1831" s="16" t="str">
        <f aca="false">IF($D1831="","",$D1831*IF($F1831="",1,$F1831))</f>
        <v/>
      </c>
      <c r="H1831" s="9"/>
      <c r="I1831" s="10" t="str">
        <f aca="false">IF($H1831="","",IFERROR(INDEX(Categories!$B$5:$B$19,MATCH($H1831,Categories!$A$5:$A$19,0)),"UNMAPPED"))</f>
        <v/>
      </c>
      <c r="J1831" s="9"/>
      <c r="K1831" s="9"/>
      <c r="L1831" s="9"/>
      <c r="M1831" s="9"/>
      <c r="N1831" s="9"/>
    </row>
    <row r="1832" customFormat="false" ht="15" hidden="false" customHeight="false" outlineLevel="0" collapsed="false">
      <c r="A1832" s="14"/>
      <c r="B1832" s="9"/>
      <c r="C1832" s="9"/>
      <c r="D1832" s="15"/>
      <c r="E1832" s="9"/>
      <c r="F1832" s="9"/>
      <c r="G1832" s="16" t="str">
        <f aca="false">IF($D1832="","",$D1832*IF($F1832="",1,$F1832))</f>
        <v/>
      </c>
      <c r="H1832" s="9"/>
      <c r="I1832" s="10" t="str">
        <f aca="false">IF($H1832="","",IFERROR(INDEX(Categories!$B$5:$B$19,MATCH($H1832,Categories!$A$5:$A$19,0)),"UNMAPPED"))</f>
        <v/>
      </c>
      <c r="J1832" s="9"/>
      <c r="K1832" s="9"/>
      <c r="L1832" s="9"/>
      <c r="M1832" s="9"/>
      <c r="N1832" s="9"/>
    </row>
    <row r="1833" customFormat="false" ht="15" hidden="false" customHeight="false" outlineLevel="0" collapsed="false">
      <c r="A1833" s="14"/>
      <c r="B1833" s="9"/>
      <c r="C1833" s="9"/>
      <c r="D1833" s="15"/>
      <c r="E1833" s="9"/>
      <c r="F1833" s="9"/>
      <c r="G1833" s="16" t="str">
        <f aca="false">IF($D1833="","",$D1833*IF($F1833="",1,$F1833))</f>
        <v/>
      </c>
      <c r="H1833" s="9"/>
      <c r="I1833" s="10" t="str">
        <f aca="false">IF($H1833="","",IFERROR(INDEX(Categories!$B$5:$B$19,MATCH($H1833,Categories!$A$5:$A$19,0)),"UNMAPPED"))</f>
        <v/>
      </c>
      <c r="J1833" s="9"/>
      <c r="K1833" s="9"/>
      <c r="L1833" s="9"/>
      <c r="M1833" s="9"/>
      <c r="N1833" s="9"/>
    </row>
    <row r="1834" customFormat="false" ht="15" hidden="false" customHeight="false" outlineLevel="0" collapsed="false">
      <c r="A1834" s="14"/>
      <c r="B1834" s="9"/>
      <c r="C1834" s="9"/>
      <c r="D1834" s="15"/>
      <c r="E1834" s="9"/>
      <c r="F1834" s="9"/>
      <c r="G1834" s="16" t="str">
        <f aca="false">IF($D1834="","",$D1834*IF($F1834="",1,$F1834))</f>
        <v/>
      </c>
      <c r="H1834" s="9"/>
      <c r="I1834" s="10" t="str">
        <f aca="false">IF($H1834="","",IFERROR(INDEX(Categories!$B$5:$B$19,MATCH($H1834,Categories!$A$5:$A$19,0)),"UNMAPPED"))</f>
        <v/>
      </c>
      <c r="J1834" s="9"/>
      <c r="K1834" s="9"/>
      <c r="L1834" s="9"/>
      <c r="M1834" s="9"/>
      <c r="N1834" s="9"/>
    </row>
    <row r="1835" customFormat="false" ht="15" hidden="false" customHeight="false" outlineLevel="0" collapsed="false">
      <c r="A1835" s="14"/>
      <c r="B1835" s="9"/>
      <c r="C1835" s="9"/>
      <c r="D1835" s="15"/>
      <c r="E1835" s="9"/>
      <c r="F1835" s="9"/>
      <c r="G1835" s="16" t="str">
        <f aca="false">IF($D1835="","",$D1835*IF($F1835="",1,$F1835))</f>
        <v/>
      </c>
      <c r="H1835" s="9"/>
      <c r="I1835" s="10" t="str">
        <f aca="false">IF($H1835="","",IFERROR(INDEX(Categories!$B$5:$B$19,MATCH($H1835,Categories!$A$5:$A$19,0)),"UNMAPPED"))</f>
        <v/>
      </c>
      <c r="J1835" s="9"/>
      <c r="K1835" s="9"/>
      <c r="L1835" s="9"/>
      <c r="M1835" s="9"/>
      <c r="N1835" s="9"/>
    </row>
    <row r="1836" customFormat="false" ht="15" hidden="false" customHeight="false" outlineLevel="0" collapsed="false">
      <c r="A1836" s="14"/>
      <c r="B1836" s="9"/>
      <c r="C1836" s="9"/>
      <c r="D1836" s="15"/>
      <c r="E1836" s="9"/>
      <c r="F1836" s="9"/>
      <c r="G1836" s="16" t="str">
        <f aca="false">IF($D1836="","",$D1836*IF($F1836="",1,$F1836))</f>
        <v/>
      </c>
      <c r="H1836" s="9"/>
      <c r="I1836" s="10" t="str">
        <f aca="false">IF($H1836="","",IFERROR(INDEX(Categories!$B$5:$B$19,MATCH($H1836,Categories!$A$5:$A$19,0)),"UNMAPPED"))</f>
        <v/>
      </c>
      <c r="J1836" s="9"/>
      <c r="K1836" s="9"/>
      <c r="L1836" s="9"/>
      <c r="M1836" s="9"/>
      <c r="N1836" s="9"/>
    </row>
    <row r="1837" customFormat="false" ht="15" hidden="false" customHeight="false" outlineLevel="0" collapsed="false">
      <c r="A1837" s="14"/>
      <c r="B1837" s="9"/>
      <c r="C1837" s="9"/>
      <c r="D1837" s="15"/>
      <c r="E1837" s="9"/>
      <c r="F1837" s="9"/>
      <c r="G1837" s="16" t="str">
        <f aca="false">IF($D1837="","",$D1837*IF($F1837="",1,$F1837))</f>
        <v/>
      </c>
      <c r="H1837" s="9"/>
      <c r="I1837" s="10" t="str">
        <f aca="false">IF($H1837="","",IFERROR(INDEX(Categories!$B$5:$B$19,MATCH($H1837,Categories!$A$5:$A$19,0)),"UNMAPPED"))</f>
        <v/>
      </c>
      <c r="J1837" s="9"/>
      <c r="K1837" s="9"/>
      <c r="L1837" s="9"/>
      <c r="M1837" s="9"/>
      <c r="N1837" s="9"/>
    </row>
    <row r="1838" customFormat="false" ht="15" hidden="false" customHeight="false" outlineLevel="0" collapsed="false">
      <c r="A1838" s="14"/>
      <c r="B1838" s="9"/>
      <c r="C1838" s="9"/>
      <c r="D1838" s="15"/>
      <c r="E1838" s="9"/>
      <c r="F1838" s="9"/>
      <c r="G1838" s="16" t="str">
        <f aca="false">IF($D1838="","",$D1838*IF($F1838="",1,$F1838))</f>
        <v/>
      </c>
      <c r="H1838" s="9"/>
      <c r="I1838" s="10" t="str">
        <f aca="false">IF($H1838="","",IFERROR(INDEX(Categories!$B$5:$B$19,MATCH($H1838,Categories!$A$5:$A$19,0)),"UNMAPPED"))</f>
        <v/>
      </c>
      <c r="J1838" s="9"/>
      <c r="K1838" s="9"/>
      <c r="L1838" s="9"/>
      <c r="M1838" s="9"/>
      <c r="N1838" s="9"/>
    </row>
    <row r="1839" customFormat="false" ht="15" hidden="false" customHeight="false" outlineLevel="0" collapsed="false">
      <c r="A1839" s="14"/>
      <c r="B1839" s="9"/>
      <c r="C1839" s="9"/>
      <c r="D1839" s="15"/>
      <c r="E1839" s="9"/>
      <c r="F1839" s="9"/>
      <c r="G1839" s="16" t="str">
        <f aca="false">IF($D1839="","",$D1839*IF($F1839="",1,$F1839))</f>
        <v/>
      </c>
      <c r="H1839" s="9"/>
      <c r="I1839" s="10" t="str">
        <f aca="false">IF($H1839="","",IFERROR(INDEX(Categories!$B$5:$B$19,MATCH($H1839,Categories!$A$5:$A$19,0)),"UNMAPPED"))</f>
        <v/>
      </c>
      <c r="J1839" s="9"/>
      <c r="K1839" s="9"/>
      <c r="L1839" s="9"/>
      <c r="M1839" s="9"/>
      <c r="N1839" s="9"/>
    </row>
    <row r="1840" customFormat="false" ht="15" hidden="false" customHeight="false" outlineLevel="0" collapsed="false">
      <c r="A1840" s="14"/>
      <c r="B1840" s="9"/>
      <c r="C1840" s="9"/>
      <c r="D1840" s="15"/>
      <c r="E1840" s="9"/>
      <c r="F1840" s="9"/>
      <c r="G1840" s="16" t="str">
        <f aca="false">IF($D1840="","",$D1840*IF($F1840="",1,$F1840))</f>
        <v/>
      </c>
      <c r="H1840" s="9"/>
      <c r="I1840" s="10" t="str">
        <f aca="false">IF($H1840="","",IFERROR(INDEX(Categories!$B$5:$B$19,MATCH($H1840,Categories!$A$5:$A$19,0)),"UNMAPPED"))</f>
        <v/>
      </c>
      <c r="J1840" s="9"/>
      <c r="K1840" s="9"/>
      <c r="L1840" s="9"/>
      <c r="M1840" s="9"/>
      <c r="N1840" s="9"/>
    </row>
    <row r="1841" customFormat="false" ht="15" hidden="false" customHeight="false" outlineLevel="0" collapsed="false">
      <c r="A1841" s="14"/>
      <c r="B1841" s="9"/>
      <c r="C1841" s="9"/>
      <c r="D1841" s="15"/>
      <c r="E1841" s="9"/>
      <c r="F1841" s="9"/>
      <c r="G1841" s="16" t="str">
        <f aca="false">IF($D1841="","",$D1841*IF($F1841="",1,$F1841))</f>
        <v/>
      </c>
      <c r="H1841" s="9"/>
      <c r="I1841" s="10" t="str">
        <f aca="false">IF($H1841="","",IFERROR(INDEX(Categories!$B$5:$B$19,MATCH($H1841,Categories!$A$5:$A$19,0)),"UNMAPPED"))</f>
        <v/>
      </c>
      <c r="J1841" s="9"/>
      <c r="K1841" s="9"/>
      <c r="L1841" s="9"/>
      <c r="M1841" s="9"/>
      <c r="N1841" s="9"/>
    </row>
    <row r="1842" customFormat="false" ht="15" hidden="false" customHeight="false" outlineLevel="0" collapsed="false">
      <c r="A1842" s="14"/>
      <c r="B1842" s="9"/>
      <c r="C1842" s="9"/>
      <c r="D1842" s="15"/>
      <c r="E1842" s="9"/>
      <c r="F1842" s="9"/>
      <c r="G1842" s="16" t="str">
        <f aca="false">IF($D1842="","",$D1842*IF($F1842="",1,$F1842))</f>
        <v/>
      </c>
      <c r="H1842" s="9"/>
      <c r="I1842" s="10" t="str">
        <f aca="false">IF($H1842="","",IFERROR(INDEX(Categories!$B$5:$B$19,MATCH($H1842,Categories!$A$5:$A$19,0)),"UNMAPPED"))</f>
        <v/>
      </c>
      <c r="J1842" s="9"/>
      <c r="K1842" s="9"/>
      <c r="L1842" s="9"/>
      <c r="M1842" s="9"/>
      <c r="N1842" s="9"/>
    </row>
    <row r="1843" customFormat="false" ht="15" hidden="false" customHeight="false" outlineLevel="0" collapsed="false">
      <c r="A1843" s="14"/>
      <c r="B1843" s="9"/>
      <c r="C1843" s="9"/>
      <c r="D1843" s="15"/>
      <c r="E1843" s="9"/>
      <c r="F1843" s="9"/>
      <c r="G1843" s="16" t="str">
        <f aca="false">IF($D1843="","",$D1843*IF($F1843="",1,$F1843))</f>
        <v/>
      </c>
      <c r="H1843" s="9"/>
      <c r="I1843" s="10" t="str">
        <f aca="false">IF($H1843="","",IFERROR(INDEX(Categories!$B$5:$B$19,MATCH($H1843,Categories!$A$5:$A$19,0)),"UNMAPPED"))</f>
        <v/>
      </c>
      <c r="J1843" s="9"/>
      <c r="K1843" s="9"/>
      <c r="L1843" s="9"/>
      <c r="M1843" s="9"/>
      <c r="N1843" s="9"/>
    </row>
    <row r="1844" customFormat="false" ht="15" hidden="false" customHeight="false" outlineLevel="0" collapsed="false">
      <c r="A1844" s="14"/>
      <c r="B1844" s="9"/>
      <c r="C1844" s="9"/>
      <c r="D1844" s="15"/>
      <c r="E1844" s="9"/>
      <c r="F1844" s="9"/>
      <c r="G1844" s="16" t="str">
        <f aca="false">IF($D1844="","",$D1844*IF($F1844="",1,$F1844))</f>
        <v/>
      </c>
      <c r="H1844" s="9"/>
      <c r="I1844" s="10" t="str">
        <f aca="false">IF($H1844="","",IFERROR(INDEX(Categories!$B$5:$B$19,MATCH($H1844,Categories!$A$5:$A$19,0)),"UNMAPPED"))</f>
        <v/>
      </c>
      <c r="J1844" s="9"/>
      <c r="K1844" s="9"/>
      <c r="L1844" s="9"/>
      <c r="M1844" s="9"/>
      <c r="N1844" s="9"/>
    </row>
    <row r="1845" customFormat="false" ht="15" hidden="false" customHeight="false" outlineLevel="0" collapsed="false">
      <c r="A1845" s="14"/>
      <c r="B1845" s="9"/>
      <c r="C1845" s="9"/>
      <c r="D1845" s="15"/>
      <c r="E1845" s="9"/>
      <c r="F1845" s="9"/>
      <c r="G1845" s="16" t="str">
        <f aca="false">IF($D1845="","",$D1845*IF($F1845="",1,$F1845))</f>
        <v/>
      </c>
      <c r="H1845" s="9"/>
      <c r="I1845" s="10" t="str">
        <f aca="false">IF($H1845="","",IFERROR(INDEX(Categories!$B$5:$B$19,MATCH($H1845,Categories!$A$5:$A$19,0)),"UNMAPPED"))</f>
        <v/>
      </c>
      <c r="J1845" s="9"/>
      <c r="K1845" s="9"/>
      <c r="L1845" s="9"/>
      <c r="M1845" s="9"/>
      <c r="N1845" s="9"/>
    </row>
    <row r="1846" customFormat="false" ht="15" hidden="false" customHeight="false" outlineLevel="0" collapsed="false">
      <c r="A1846" s="14"/>
      <c r="B1846" s="9"/>
      <c r="C1846" s="9"/>
      <c r="D1846" s="15"/>
      <c r="E1846" s="9"/>
      <c r="F1846" s="9"/>
      <c r="G1846" s="16" t="str">
        <f aca="false">IF($D1846="","",$D1846*IF($F1846="",1,$F1846))</f>
        <v/>
      </c>
      <c r="H1846" s="9"/>
      <c r="I1846" s="10" t="str">
        <f aca="false">IF($H1846="","",IFERROR(INDEX(Categories!$B$5:$B$19,MATCH($H1846,Categories!$A$5:$A$19,0)),"UNMAPPED"))</f>
        <v/>
      </c>
      <c r="J1846" s="9"/>
      <c r="K1846" s="9"/>
      <c r="L1846" s="9"/>
      <c r="M1846" s="9"/>
      <c r="N1846" s="9"/>
    </row>
    <row r="1847" customFormat="false" ht="15" hidden="false" customHeight="false" outlineLevel="0" collapsed="false">
      <c r="A1847" s="14"/>
      <c r="B1847" s="9"/>
      <c r="C1847" s="9"/>
      <c r="D1847" s="15"/>
      <c r="E1847" s="9"/>
      <c r="F1847" s="9"/>
      <c r="G1847" s="16" t="str">
        <f aca="false">IF($D1847="","",$D1847*IF($F1847="",1,$F1847))</f>
        <v/>
      </c>
      <c r="H1847" s="9"/>
      <c r="I1847" s="10" t="str">
        <f aca="false">IF($H1847="","",IFERROR(INDEX(Categories!$B$5:$B$19,MATCH($H1847,Categories!$A$5:$A$19,0)),"UNMAPPED"))</f>
        <v/>
      </c>
      <c r="J1847" s="9"/>
      <c r="K1847" s="9"/>
      <c r="L1847" s="9"/>
      <c r="M1847" s="9"/>
      <c r="N1847" s="9"/>
    </row>
    <row r="1848" customFormat="false" ht="15" hidden="false" customHeight="false" outlineLevel="0" collapsed="false">
      <c r="A1848" s="14"/>
      <c r="B1848" s="9"/>
      <c r="C1848" s="9"/>
      <c r="D1848" s="15"/>
      <c r="E1848" s="9"/>
      <c r="F1848" s="9"/>
      <c r="G1848" s="16" t="str">
        <f aca="false">IF($D1848="","",$D1848*IF($F1848="",1,$F1848))</f>
        <v/>
      </c>
      <c r="H1848" s="9"/>
      <c r="I1848" s="10" t="str">
        <f aca="false">IF($H1848="","",IFERROR(INDEX(Categories!$B$5:$B$19,MATCH($H1848,Categories!$A$5:$A$19,0)),"UNMAPPED"))</f>
        <v/>
      </c>
      <c r="J1848" s="9"/>
      <c r="K1848" s="9"/>
      <c r="L1848" s="9"/>
      <c r="M1848" s="9"/>
      <c r="N1848" s="9"/>
    </row>
    <row r="1849" customFormat="false" ht="15" hidden="false" customHeight="false" outlineLevel="0" collapsed="false">
      <c r="A1849" s="14"/>
      <c r="B1849" s="9"/>
      <c r="C1849" s="9"/>
      <c r="D1849" s="15"/>
      <c r="E1849" s="9"/>
      <c r="F1849" s="9"/>
      <c r="G1849" s="16" t="str">
        <f aca="false">IF($D1849="","",$D1849*IF($F1849="",1,$F1849))</f>
        <v/>
      </c>
      <c r="H1849" s="9"/>
      <c r="I1849" s="10" t="str">
        <f aca="false">IF($H1849="","",IFERROR(INDEX(Categories!$B$5:$B$19,MATCH($H1849,Categories!$A$5:$A$19,0)),"UNMAPPED"))</f>
        <v/>
      </c>
      <c r="J1849" s="9"/>
      <c r="K1849" s="9"/>
      <c r="L1849" s="9"/>
      <c r="M1849" s="9"/>
      <c r="N1849" s="9"/>
    </row>
    <row r="1850" customFormat="false" ht="15" hidden="false" customHeight="false" outlineLevel="0" collapsed="false">
      <c r="A1850" s="14"/>
      <c r="B1850" s="9"/>
      <c r="C1850" s="9"/>
      <c r="D1850" s="15"/>
      <c r="E1850" s="9"/>
      <c r="F1850" s="9"/>
      <c r="G1850" s="16" t="str">
        <f aca="false">IF($D1850="","",$D1850*IF($F1850="",1,$F1850))</f>
        <v/>
      </c>
      <c r="H1850" s="9"/>
      <c r="I1850" s="10" t="str">
        <f aca="false">IF($H1850="","",IFERROR(INDEX(Categories!$B$5:$B$19,MATCH($H1850,Categories!$A$5:$A$19,0)),"UNMAPPED"))</f>
        <v/>
      </c>
      <c r="J1850" s="9"/>
      <c r="K1850" s="9"/>
      <c r="L1850" s="9"/>
      <c r="M1850" s="9"/>
      <c r="N1850" s="9"/>
    </row>
    <row r="1851" customFormat="false" ht="15" hidden="false" customHeight="false" outlineLevel="0" collapsed="false">
      <c r="A1851" s="14"/>
      <c r="B1851" s="9"/>
      <c r="C1851" s="9"/>
      <c r="D1851" s="15"/>
      <c r="E1851" s="9"/>
      <c r="F1851" s="9"/>
      <c r="G1851" s="16" t="str">
        <f aca="false">IF($D1851="","",$D1851*IF($F1851="",1,$F1851))</f>
        <v/>
      </c>
      <c r="H1851" s="9"/>
      <c r="I1851" s="10" t="str">
        <f aca="false">IF($H1851="","",IFERROR(INDEX(Categories!$B$5:$B$19,MATCH($H1851,Categories!$A$5:$A$19,0)),"UNMAPPED"))</f>
        <v/>
      </c>
      <c r="J1851" s="9"/>
      <c r="K1851" s="9"/>
      <c r="L1851" s="9"/>
      <c r="M1851" s="9"/>
      <c r="N1851" s="9"/>
    </row>
    <row r="1852" customFormat="false" ht="15" hidden="false" customHeight="false" outlineLevel="0" collapsed="false">
      <c r="A1852" s="14"/>
      <c r="B1852" s="9"/>
      <c r="C1852" s="9"/>
      <c r="D1852" s="15"/>
      <c r="E1852" s="9"/>
      <c r="F1852" s="9"/>
      <c r="G1852" s="16" t="str">
        <f aca="false">IF($D1852="","",$D1852*IF($F1852="",1,$F1852))</f>
        <v/>
      </c>
      <c r="H1852" s="9"/>
      <c r="I1852" s="10" t="str">
        <f aca="false">IF($H1852="","",IFERROR(INDEX(Categories!$B$5:$B$19,MATCH($H1852,Categories!$A$5:$A$19,0)),"UNMAPPED"))</f>
        <v/>
      </c>
      <c r="J1852" s="9"/>
      <c r="K1852" s="9"/>
      <c r="L1852" s="9"/>
      <c r="M1852" s="9"/>
      <c r="N1852" s="9"/>
    </row>
    <row r="1853" customFormat="false" ht="15" hidden="false" customHeight="false" outlineLevel="0" collapsed="false">
      <c r="A1853" s="14"/>
      <c r="B1853" s="9"/>
      <c r="C1853" s="9"/>
      <c r="D1853" s="15"/>
      <c r="E1853" s="9"/>
      <c r="F1853" s="9"/>
      <c r="G1853" s="16" t="str">
        <f aca="false">IF($D1853="","",$D1853*IF($F1853="",1,$F1853))</f>
        <v/>
      </c>
      <c r="H1853" s="9"/>
      <c r="I1853" s="10" t="str">
        <f aca="false">IF($H1853="","",IFERROR(INDEX(Categories!$B$5:$B$19,MATCH($H1853,Categories!$A$5:$A$19,0)),"UNMAPPED"))</f>
        <v/>
      </c>
      <c r="J1853" s="9"/>
      <c r="K1853" s="9"/>
      <c r="L1853" s="9"/>
      <c r="M1853" s="9"/>
      <c r="N1853" s="9"/>
    </row>
    <row r="1854" customFormat="false" ht="15" hidden="false" customHeight="false" outlineLevel="0" collapsed="false">
      <c r="A1854" s="14"/>
      <c r="B1854" s="9"/>
      <c r="C1854" s="9"/>
      <c r="D1854" s="15"/>
      <c r="E1854" s="9"/>
      <c r="F1854" s="9"/>
      <c r="G1854" s="16" t="str">
        <f aca="false">IF($D1854="","",$D1854*IF($F1854="",1,$F1854))</f>
        <v/>
      </c>
      <c r="H1854" s="9"/>
      <c r="I1854" s="10" t="str">
        <f aca="false">IF($H1854="","",IFERROR(INDEX(Categories!$B$5:$B$19,MATCH($H1854,Categories!$A$5:$A$19,0)),"UNMAPPED"))</f>
        <v/>
      </c>
      <c r="J1854" s="9"/>
      <c r="K1854" s="9"/>
      <c r="L1854" s="9"/>
      <c r="M1854" s="9"/>
      <c r="N1854" s="9"/>
    </row>
    <row r="1855" customFormat="false" ht="15" hidden="false" customHeight="false" outlineLevel="0" collapsed="false">
      <c r="A1855" s="14"/>
      <c r="B1855" s="9"/>
      <c r="C1855" s="9"/>
      <c r="D1855" s="15"/>
      <c r="E1855" s="9"/>
      <c r="F1855" s="9"/>
      <c r="G1855" s="16" t="str">
        <f aca="false">IF($D1855="","",$D1855*IF($F1855="",1,$F1855))</f>
        <v/>
      </c>
      <c r="H1855" s="9"/>
      <c r="I1855" s="10" t="str">
        <f aca="false">IF($H1855="","",IFERROR(INDEX(Categories!$B$5:$B$19,MATCH($H1855,Categories!$A$5:$A$19,0)),"UNMAPPED"))</f>
        <v/>
      </c>
      <c r="J1855" s="9"/>
      <c r="K1855" s="9"/>
      <c r="L1855" s="9"/>
      <c r="M1855" s="9"/>
      <c r="N1855" s="9"/>
    </row>
    <row r="1856" customFormat="false" ht="15" hidden="false" customHeight="false" outlineLevel="0" collapsed="false">
      <c r="A1856" s="14"/>
      <c r="B1856" s="9"/>
      <c r="C1856" s="9"/>
      <c r="D1856" s="15"/>
      <c r="E1856" s="9"/>
      <c r="F1856" s="9"/>
      <c r="G1856" s="16" t="str">
        <f aca="false">IF($D1856="","",$D1856*IF($F1856="",1,$F1856))</f>
        <v/>
      </c>
      <c r="H1856" s="9"/>
      <c r="I1856" s="10" t="str">
        <f aca="false">IF($H1856="","",IFERROR(INDEX(Categories!$B$5:$B$19,MATCH($H1856,Categories!$A$5:$A$19,0)),"UNMAPPED"))</f>
        <v/>
      </c>
      <c r="J1856" s="9"/>
      <c r="K1856" s="9"/>
      <c r="L1856" s="9"/>
      <c r="M1856" s="9"/>
      <c r="N1856" s="9"/>
    </row>
    <row r="1857" customFormat="false" ht="15" hidden="false" customHeight="false" outlineLevel="0" collapsed="false">
      <c r="A1857" s="14"/>
      <c r="B1857" s="9"/>
      <c r="C1857" s="9"/>
      <c r="D1857" s="15"/>
      <c r="E1857" s="9"/>
      <c r="F1857" s="9"/>
      <c r="G1857" s="16" t="str">
        <f aca="false">IF($D1857="","",$D1857*IF($F1857="",1,$F1857))</f>
        <v/>
      </c>
      <c r="H1857" s="9"/>
      <c r="I1857" s="10" t="str">
        <f aca="false">IF($H1857="","",IFERROR(INDEX(Categories!$B$5:$B$19,MATCH($H1857,Categories!$A$5:$A$19,0)),"UNMAPPED"))</f>
        <v/>
      </c>
      <c r="J1857" s="9"/>
      <c r="K1857" s="9"/>
      <c r="L1857" s="9"/>
      <c r="M1857" s="9"/>
      <c r="N1857" s="9"/>
    </row>
    <row r="1858" customFormat="false" ht="15" hidden="false" customHeight="false" outlineLevel="0" collapsed="false">
      <c r="A1858" s="14"/>
      <c r="B1858" s="9"/>
      <c r="C1858" s="9"/>
      <c r="D1858" s="15"/>
      <c r="E1858" s="9"/>
      <c r="F1858" s="9"/>
      <c r="G1858" s="16" t="str">
        <f aca="false">IF($D1858="","",$D1858*IF($F1858="",1,$F1858))</f>
        <v/>
      </c>
      <c r="H1858" s="9"/>
      <c r="I1858" s="10" t="str">
        <f aca="false">IF($H1858="","",IFERROR(INDEX(Categories!$B$5:$B$19,MATCH($H1858,Categories!$A$5:$A$19,0)),"UNMAPPED"))</f>
        <v/>
      </c>
      <c r="J1858" s="9"/>
      <c r="K1858" s="9"/>
      <c r="L1858" s="9"/>
      <c r="M1858" s="9"/>
      <c r="N1858" s="9"/>
    </row>
    <row r="1859" customFormat="false" ht="15" hidden="false" customHeight="false" outlineLevel="0" collapsed="false">
      <c r="A1859" s="14"/>
      <c r="B1859" s="9"/>
      <c r="C1859" s="9"/>
      <c r="D1859" s="15"/>
      <c r="E1859" s="9"/>
      <c r="F1859" s="9"/>
      <c r="G1859" s="16" t="str">
        <f aca="false">IF($D1859="","",$D1859*IF($F1859="",1,$F1859))</f>
        <v/>
      </c>
      <c r="H1859" s="9"/>
      <c r="I1859" s="10" t="str">
        <f aca="false">IF($H1859="","",IFERROR(INDEX(Categories!$B$5:$B$19,MATCH($H1859,Categories!$A$5:$A$19,0)),"UNMAPPED"))</f>
        <v/>
      </c>
      <c r="J1859" s="9"/>
      <c r="K1859" s="9"/>
      <c r="L1859" s="9"/>
      <c r="M1859" s="9"/>
      <c r="N1859" s="9"/>
    </row>
    <row r="1860" customFormat="false" ht="15" hidden="false" customHeight="false" outlineLevel="0" collapsed="false">
      <c r="A1860" s="14"/>
      <c r="B1860" s="9"/>
      <c r="C1860" s="9"/>
      <c r="D1860" s="15"/>
      <c r="E1860" s="9"/>
      <c r="F1860" s="9"/>
      <c r="G1860" s="16" t="str">
        <f aca="false">IF($D1860="","",$D1860*IF($F1860="",1,$F1860))</f>
        <v/>
      </c>
      <c r="H1860" s="9"/>
      <c r="I1860" s="10" t="str">
        <f aca="false">IF($H1860="","",IFERROR(INDEX(Categories!$B$5:$B$19,MATCH($H1860,Categories!$A$5:$A$19,0)),"UNMAPPED"))</f>
        <v/>
      </c>
      <c r="J1860" s="9"/>
      <c r="K1860" s="9"/>
      <c r="L1860" s="9"/>
      <c r="M1860" s="9"/>
      <c r="N1860" s="9"/>
    </row>
    <row r="1861" customFormat="false" ht="15" hidden="false" customHeight="false" outlineLevel="0" collapsed="false">
      <c r="A1861" s="14"/>
      <c r="B1861" s="9"/>
      <c r="C1861" s="9"/>
      <c r="D1861" s="15"/>
      <c r="E1861" s="9"/>
      <c r="F1861" s="9"/>
      <c r="G1861" s="16" t="str">
        <f aca="false">IF($D1861="","",$D1861*IF($F1861="",1,$F1861))</f>
        <v/>
      </c>
      <c r="H1861" s="9"/>
      <c r="I1861" s="10" t="str">
        <f aca="false">IF($H1861="","",IFERROR(INDEX(Categories!$B$5:$B$19,MATCH($H1861,Categories!$A$5:$A$19,0)),"UNMAPPED"))</f>
        <v/>
      </c>
      <c r="J1861" s="9"/>
      <c r="K1861" s="9"/>
      <c r="L1861" s="9"/>
      <c r="M1861" s="9"/>
      <c r="N1861" s="9"/>
    </row>
    <row r="1862" customFormat="false" ht="15" hidden="false" customHeight="false" outlineLevel="0" collapsed="false">
      <c r="A1862" s="14"/>
      <c r="B1862" s="9"/>
      <c r="C1862" s="9"/>
      <c r="D1862" s="15"/>
      <c r="E1862" s="9"/>
      <c r="F1862" s="9"/>
      <c r="G1862" s="16" t="str">
        <f aca="false">IF($D1862="","",$D1862*IF($F1862="",1,$F1862))</f>
        <v/>
      </c>
      <c r="H1862" s="9"/>
      <c r="I1862" s="10" t="str">
        <f aca="false">IF($H1862="","",IFERROR(INDEX(Categories!$B$5:$B$19,MATCH($H1862,Categories!$A$5:$A$19,0)),"UNMAPPED"))</f>
        <v/>
      </c>
      <c r="J1862" s="9"/>
      <c r="K1862" s="9"/>
      <c r="L1862" s="9"/>
      <c r="M1862" s="9"/>
      <c r="N1862" s="9"/>
    </row>
    <row r="1863" customFormat="false" ht="15" hidden="false" customHeight="false" outlineLevel="0" collapsed="false">
      <c r="A1863" s="14"/>
      <c r="B1863" s="9"/>
      <c r="C1863" s="9"/>
      <c r="D1863" s="15"/>
      <c r="E1863" s="9"/>
      <c r="F1863" s="9"/>
      <c r="G1863" s="16" t="str">
        <f aca="false">IF($D1863="","",$D1863*IF($F1863="",1,$F1863))</f>
        <v/>
      </c>
      <c r="H1863" s="9"/>
      <c r="I1863" s="10" t="str">
        <f aca="false">IF($H1863="","",IFERROR(INDEX(Categories!$B$5:$B$19,MATCH($H1863,Categories!$A$5:$A$19,0)),"UNMAPPED"))</f>
        <v/>
      </c>
      <c r="J1863" s="9"/>
      <c r="K1863" s="9"/>
      <c r="L1863" s="9"/>
      <c r="M1863" s="9"/>
      <c r="N1863" s="9"/>
    </row>
    <row r="1864" customFormat="false" ht="15" hidden="false" customHeight="false" outlineLevel="0" collapsed="false">
      <c r="A1864" s="14"/>
      <c r="B1864" s="9"/>
      <c r="C1864" s="9"/>
      <c r="D1864" s="15"/>
      <c r="E1864" s="9"/>
      <c r="F1864" s="9"/>
      <c r="G1864" s="16" t="str">
        <f aca="false">IF($D1864="","",$D1864*IF($F1864="",1,$F1864))</f>
        <v/>
      </c>
      <c r="H1864" s="9"/>
      <c r="I1864" s="10" t="str">
        <f aca="false">IF($H1864="","",IFERROR(INDEX(Categories!$B$5:$B$19,MATCH($H1864,Categories!$A$5:$A$19,0)),"UNMAPPED"))</f>
        <v/>
      </c>
      <c r="J1864" s="9"/>
      <c r="K1864" s="9"/>
      <c r="L1864" s="9"/>
      <c r="M1864" s="9"/>
      <c r="N1864" s="9"/>
    </row>
    <row r="1865" customFormat="false" ht="15" hidden="false" customHeight="false" outlineLevel="0" collapsed="false">
      <c r="A1865" s="14"/>
      <c r="B1865" s="9"/>
      <c r="C1865" s="9"/>
      <c r="D1865" s="15"/>
      <c r="E1865" s="9"/>
      <c r="F1865" s="9"/>
      <c r="G1865" s="16" t="str">
        <f aca="false">IF($D1865="","",$D1865*IF($F1865="",1,$F1865))</f>
        <v/>
      </c>
      <c r="H1865" s="9"/>
      <c r="I1865" s="10" t="str">
        <f aca="false">IF($H1865="","",IFERROR(INDEX(Categories!$B$5:$B$19,MATCH($H1865,Categories!$A$5:$A$19,0)),"UNMAPPED"))</f>
        <v/>
      </c>
      <c r="J1865" s="9"/>
      <c r="K1865" s="9"/>
      <c r="L1865" s="9"/>
      <c r="M1865" s="9"/>
      <c r="N1865" s="9"/>
    </row>
    <row r="1866" customFormat="false" ht="15" hidden="false" customHeight="false" outlineLevel="0" collapsed="false">
      <c r="A1866" s="14"/>
      <c r="B1866" s="9"/>
      <c r="C1866" s="9"/>
      <c r="D1866" s="15"/>
      <c r="E1866" s="9"/>
      <c r="F1866" s="9"/>
      <c r="G1866" s="16" t="str">
        <f aca="false">IF($D1866="","",$D1866*IF($F1866="",1,$F1866))</f>
        <v/>
      </c>
      <c r="H1866" s="9"/>
      <c r="I1866" s="10" t="str">
        <f aca="false">IF($H1866="","",IFERROR(INDEX(Categories!$B$5:$B$19,MATCH($H1866,Categories!$A$5:$A$19,0)),"UNMAPPED"))</f>
        <v/>
      </c>
      <c r="J1866" s="9"/>
      <c r="K1866" s="9"/>
      <c r="L1866" s="9"/>
      <c r="M1866" s="9"/>
      <c r="N1866" s="9"/>
    </row>
    <row r="1867" customFormat="false" ht="15" hidden="false" customHeight="false" outlineLevel="0" collapsed="false">
      <c r="A1867" s="14"/>
      <c r="B1867" s="9"/>
      <c r="C1867" s="9"/>
      <c r="D1867" s="15"/>
      <c r="E1867" s="9"/>
      <c r="F1867" s="9"/>
      <c r="G1867" s="16" t="str">
        <f aca="false">IF($D1867="","",$D1867*IF($F1867="",1,$F1867))</f>
        <v/>
      </c>
      <c r="H1867" s="9"/>
      <c r="I1867" s="10" t="str">
        <f aca="false">IF($H1867="","",IFERROR(INDEX(Categories!$B$5:$B$19,MATCH($H1867,Categories!$A$5:$A$19,0)),"UNMAPPED"))</f>
        <v/>
      </c>
      <c r="J1867" s="9"/>
      <c r="K1867" s="9"/>
      <c r="L1867" s="9"/>
      <c r="M1867" s="9"/>
      <c r="N1867" s="9"/>
    </row>
    <row r="1868" customFormat="false" ht="15" hidden="false" customHeight="false" outlineLevel="0" collapsed="false">
      <c r="A1868" s="14"/>
      <c r="B1868" s="9"/>
      <c r="C1868" s="9"/>
      <c r="D1868" s="15"/>
      <c r="E1868" s="9"/>
      <c r="F1868" s="9"/>
      <c r="G1868" s="16" t="str">
        <f aca="false">IF($D1868="","",$D1868*IF($F1868="",1,$F1868))</f>
        <v/>
      </c>
      <c r="H1868" s="9"/>
      <c r="I1868" s="10" t="str">
        <f aca="false">IF($H1868="","",IFERROR(INDEX(Categories!$B$5:$B$19,MATCH($H1868,Categories!$A$5:$A$19,0)),"UNMAPPED"))</f>
        <v/>
      </c>
      <c r="J1868" s="9"/>
      <c r="K1868" s="9"/>
      <c r="L1868" s="9"/>
      <c r="M1868" s="9"/>
      <c r="N1868" s="9"/>
    </row>
    <row r="1869" customFormat="false" ht="15" hidden="false" customHeight="false" outlineLevel="0" collapsed="false">
      <c r="A1869" s="14"/>
      <c r="B1869" s="9"/>
      <c r="C1869" s="9"/>
      <c r="D1869" s="15"/>
      <c r="E1869" s="9"/>
      <c r="F1869" s="9"/>
      <c r="G1869" s="16" t="str">
        <f aca="false">IF($D1869="","",$D1869*IF($F1869="",1,$F1869))</f>
        <v/>
      </c>
      <c r="H1869" s="9"/>
      <c r="I1869" s="10" t="str">
        <f aca="false">IF($H1869="","",IFERROR(INDEX(Categories!$B$5:$B$19,MATCH($H1869,Categories!$A$5:$A$19,0)),"UNMAPPED"))</f>
        <v/>
      </c>
      <c r="J1869" s="9"/>
      <c r="K1869" s="9"/>
      <c r="L1869" s="9"/>
      <c r="M1869" s="9"/>
      <c r="N1869" s="9"/>
    </row>
    <row r="1870" customFormat="false" ht="15" hidden="false" customHeight="false" outlineLevel="0" collapsed="false">
      <c r="A1870" s="14"/>
      <c r="B1870" s="9"/>
      <c r="C1870" s="9"/>
      <c r="D1870" s="15"/>
      <c r="E1870" s="9"/>
      <c r="F1870" s="9"/>
      <c r="G1870" s="16" t="str">
        <f aca="false">IF($D1870="","",$D1870*IF($F1870="",1,$F1870))</f>
        <v/>
      </c>
      <c r="H1870" s="9"/>
      <c r="I1870" s="10" t="str">
        <f aca="false">IF($H1870="","",IFERROR(INDEX(Categories!$B$5:$B$19,MATCH($H1870,Categories!$A$5:$A$19,0)),"UNMAPPED"))</f>
        <v/>
      </c>
      <c r="J1870" s="9"/>
      <c r="K1870" s="9"/>
      <c r="L1870" s="9"/>
      <c r="M1870" s="9"/>
      <c r="N1870" s="9"/>
    </row>
    <row r="1871" customFormat="false" ht="15" hidden="false" customHeight="false" outlineLevel="0" collapsed="false">
      <c r="A1871" s="14"/>
      <c r="B1871" s="9"/>
      <c r="C1871" s="9"/>
      <c r="D1871" s="15"/>
      <c r="E1871" s="9"/>
      <c r="F1871" s="9"/>
      <c r="G1871" s="16" t="str">
        <f aca="false">IF($D1871="","",$D1871*IF($F1871="",1,$F1871))</f>
        <v/>
      </c>
      <c r="H1871" s="9"/>
      <c r="I1871" s="10" t="str">
        <f aca="false">IF($H1871="","",IFERROR(INDEX(Categories!$B$5:$B$19,MATCH($H1871,Categories!$A$5:$A$19,0)),"UNMAPPED"))</f>
        <v/>
      </c>
      <c r="J1871" s="9"/>
      <c r="K1871" s="9"/>
      <c r="L1871" s="9"/>
      <c r="M1871" s="9"/>
      <c r="N1871" s="9"/>
    </row>
    <row r="1872" customFormat="false" ht="15" hidden="false" customHeight="false" outlineLevel="0" collapsed="false">
      <c r="A1872" s="14"/>
      <c r="B1872" s="9"/>
      <c r="C1872" s="9"/>
      <c r="D1872" s="15"/>
      <c r="E1872" s="9"/>
      <c r="F1872" s="9"/>
      <c r="G1872" s="16" t="str">
        <f aca="false">IF($D1872="","",$D1872*IF($F1872="",1,$F1872))</f>
        <v/>
      </c>
      <c r="H1872" s="9"/>
      <c r="I1872" s="10" t="str">
        <f aca="false">IF($H1872="","",IFERROR(INDEX(Categories!$B$5:$B$19,MATCH($H1872,Categories!$A$5:$A$19,0)),"UNMAPPED"))</f>
        <v/>
      </c>
      <c r="J1872" s="9"/>
      <c r="K1872" s="9"/>
      <c r="L1872" s="9"/>
      <c r="M1872" s="9"/>
      <c r="N1872" s="9"/>
    </row>
    <row r="1873" customFormat="false" ht="15" hidden="false" customHeight="false" outlineLevel="0" collapsed="false">
      <c r="A1873" s="14"/>
      <c r="B1873" s="9"/>
      <c r="C1873" s="9"/>
      <c r="D1873" s="15"/>
      <c r="E1873" s="9"/>
      <c r="F1873" s="9"/>
      <c r="G1873" s="16" t="str">
        <f aca="false">IF($D1873="","",$D1873*IF($F1873="",1,$F1873))</f>
        <v/>
      </c>
      <c r="H1873" s="9"/>
      <c r="I1873" s="10" t="str">
        <f aca="false">IF($H1873="","",IFERROR(INDEX(Categories!$B$5:$B$19,MATCH($H1873,Categories!$A$5:$A$19,0)),"UNMAPPED"))</f>
        <v/>
      </c>
      <c r="J1873" s="9"/>
      <c r="K1873" s="9"/>
      <c r="L1873" s="9"/>
      <c r="M1873" s="9"/>
      <c r="N1873" s="9"/>
    </row>
    <row r="1874" customFormat="false" ht="15" hidden="false" customHeight="false" outlineLevel="0" collapsed="false">
      <c r="A1874" s="14"/>
      <c r="B1874" s="9"/>
      <c r="C1874" s="9"/>
      <c r="D1874" s="15"/>
      <c r="E1874" s="9"/>
      <c r="F1874" s="9"/>
      <c r="G1874" s="16" t="str">
        <f aca="false">IF($D1874="","",$D1874*IF($F1874="",1,$F1874))</f>
        <v/>
      </c>
      <c r="H1874" s="9"/>
      <c r="I1874" s="10" t="str">
        <f aca="false">IF($H1874="","",IFERROR(INDEX(Categories!$B$5:$B$19,MATCH($H1874,Categories!$A$5:$A$19,0)),"UNMAPPED"))</f>
        <v/>
      </c>
      <c r="J1874" s="9"/>
      <c r="K1874" s="9"/>
      <c r="L1874" s="9"/>
      <c r="M1874" s="9"/>
      <c r="N1874" s="9"/>
    </row>
    <row r="1875" customFormat="false" ht="15" hidden="false" customHeight="false" outlineLevel="0" collapsed="false">
      <c r="A1875" s="14"/>
      <c r="B1875" s="9"/>
      <c r="C1875" s="9"/>
      <c r="D1875" s="15"/>
      <c r="E1875" s="9"/>
      <c r="F1875" s="9"/>
      <c r="G1875" s="16" t="str">
        <f aca="false">IF($D1875="","",$D1875*IF($F1875="",1,$F1875))</f>
        <v/>
      </c>
      <c r="H1875" s="9"/>
      <c r="I1875" s="10" t="str">
        <f aca="false">IF($H1875="","",IFERROR(INDEX(Categories!$B$5:$B$19,MATCH($H1875,Categories!$A$5:$A$19,0)),"UNMAPPED"))</f>
        <v/>
      </c>
      <c r="J1875" s="9"/>
      <c r="K1875" s="9"/>
      <c r="L1875" s="9"/>
      <c r="M1875" s="9"/>
      <c r="N1875" s="9"/>
    </row>
    <row r="1876" customFormat="false" ht="15" hidden="false" customHeight="false" outlineLevel="0" collapsed="false">
      <c r="A1876" s="14"/>
      <c r="B1876" s="9"/>
      <c r="C1876" s="9"/>
      <c r="D1876" s="15"/>
      <c r="E1876" s="9"/>
      <c r="F1876" s="9"/>
      <c r="G1876" s="16" t="str">
        <f aca="false">IF($D1876="","",$D1876*IF($F1876="",1,$F1876))</f>
        <v/>
      </c>
      <c r="H1876" s="9"/>
      <c r="I1876" s="10" t="str">
        <f aca="false">IF($H1876="","",IFERROR(INDEX(Categories!$B$5:$B$19,MATCH($H1876,Categories!$A$5:$A$19,0)),"UNMAPPED"))</f>
        <v/>
      </c>
      <c r="J1876" s="9"/>
      <c r="K1876" s="9"/>
      <c r="L1876" s="9"/>
      <c r="M1876" s="9"/>
      <c r="N1876" s="9"/>
    </row>
    <row r="1877" customFormat="false" ht="15" hidden="false" customHeight="false" outlineLevel="0" collapsed="false">
      <c r="A1877" s="14"/>
      <c r="B1877" s="9"/>
      <c r="C1877" s="9"/>
      <c r="D1877" s="15"/>
      <c r="E1877" s="9"/>
      <c r="F1877" s="9"/>
      <c r="G1877" s="16" t="str">
        <f aca="false">IF($D1877="","",$D1877*IF($F1877="",1,$F1877))</f>
        <v/>
      </c>
      <c r="H1877" s="9"/>
      <c r="I1877" s="10" t="str">
        <f aca="false">IF($H1877="","",IFERROR(INDEX(Categories!$B$5:$B$19,MATCH($H1877,Categories!$A$5:$A$19,0)),"UNMAPPED"))</f>
        <v/>
      </c>
      <c r="J1877" s="9"/>
      <c r="K1877" s="9"/>
      <c r="L1877" s="9"/>
      <c r="M1877" s="9"/>
      <c r="N1877" s="9"/>
    </row>
    <row r="1878" customFormat="false" ht="15" hidden="false" customHeight="false" outlineLevel="0" collapsed="false">
      <c r="A1878" s="14"/>
      <c r="B1878" s="9"/>
      <c r="C1878" s="9"/>
      <c r="D1878" s="15"/>
      <c r="E1878" s="9"/>
      <c r="F1878" s="9"/>
      <c r="G1878" s="16" t="str">
        <f aca="false">IF($D1878="","",$D1878*IF($F1878="",1,$F1878))</f>
        <v/>
      </c>
      <c r="H1878" s="9"/>
      <c r="I1878" s="10" t="str">
        <f aca="false">IF($H1878="","",IFERROR(INDEX(Categories!$B$5:$B$19,MATCH($H1878,Categories!$A$5:$A$19,0)),"UNMAPPED"))</f>
        <v/>
      </c>
      <c r="J1878" s="9"/>
      <c r="K1878" s="9"/>
      <c r="L1878" s="9"/>
      <c r="M1878" s="9"/>
      <c r="N1878" s="9"/>
    </row>
    <row r="1879" customFormat="false" ht="15" hidden="false" customHeight="false" outlineLevel="0" collapsed="false">
      <c r="A1879" s="14"/>
      <c r="B1879" s="9"/>
      <c r="C1879" s="9"/>
      <c r="D1879" s="15"/>
      <c r="E1879" s="9"/>
      <c r="F1879" s="9"/>
      <c r="G1879" s="16" t="str">
        <f aca="false">IF($D1879="","",$D1879*IF($F1879="",1,$F1879))</f>
        <v/>
      </c>
      <c r="H1879" s="9"/>
      <c r="I1879" s="10" t="str">
        <f aca="false">IF($H1879="","",IFERROR(INDEX(Categories!$B$5:$B$19,MATCH($H1879,Categories!$A$5:$A$19,0)),"UNMAPPED"))</f>
        <v/>
      </c>
      <c r="J1879" s="9"/>
      <c r="K1879" s="9"/>
      <c r="L1879" s="9"/>
      <c r="M1879" s="9"/>
      <c r="N1879" s="9"/>
    </row>
    <row r="1880" customFormat="false" ht="15" hidden="false" customHeight="false" outlineLevel="0" collapsed="false">
      <c r="A1880" s="14"/>
      <c r="B1880" s="9"/>
      <c r="C1880" s="9"/>
      <c r="D1880" s="15"/>
      <c r="E1880" s="9"/>
      <c r="F1880" s="9"/>
      <c r="G1880" s="16" t="str">
        <f aca="false">IF($D1880="","",$D1880*IF($F1880="",1,$F1880))</f>
        <v/>
      </c>
      <c r="H1880" s="9"/>
      <c r="I1880" s="10" t="str">
        <f aca="false">IF($H1880="","",IFERROR(INDEX(Categories!$B$5:$B$19,MATCH($H1880,Categories!$A$5:$A$19,0)),"UNMAPPED"))</f>
        <v/>
      </c>
      <c r="J1880" s="9"/>
      <c r="K1880" s="9"/>
      <c r="L1880" s="9"/>
      <c r="M1880" s="9"/>
      <c r="N1880" s="9"/>
    </row>
    <row r="1881" customFormat="false" ht="15" hidden="false" customHeight="false" outlineLevel="0" collapsed="false">
      <c r="A1881" s="14"/>
      <c r="B1881" s="9"/>
      <c r="C1881" s="9"/>
      <c r="D1881" s="15"/>
      <c r="E1881" s="9"/>
      <c r="F1881" s="9"/>
      <c r="G1881" s="16" t="str">
        <f aca="false">IF($D1881="","",$D1881*IF($F1881="",1,$F1881))</f>
        <v/>
      </c>
      <c r="H1881" s="9"/>
      <c r="I1881" s="10" t="str">
        <f aca="false">IF($H1881="","",IFERROR(INDEX(Categories!$B$5:$B$19,MATCH($H1881,Categories!$A$5:$A$19,0)),"UNMAPPED"))</f>
        <v/>
      </c>
      <c r="J1881" s="9"/>
      <c r="K1881" s="9"/>
      <c r="L1881" s="9"/>
      <c r="M1881" s="9"/>
      <c r="N1881" s="9"/>
    </row>
    <row r="1882" customFormat="false" ht="15" hidden="false" customHeight="false" outlineLevel="0" collapsed="false">
      <c r="A1882" s="14"/>
      <c r="B1882" s="9"/>
      <c r="C1882" s="9"/>
      <c r="D1882" s="15"/>
      <c r="E1882" s="9"/>
      <c r="F1882" s="9"/>
      <c r="G1882" s="16" t="str">
        <f aca="false">IF($D1882="","",$D1882*IF($F1882="",1,$F1882))</f>
        <v/>
      </c>
      <c r="H1882" s="9"/>
      <c r="I1882" s="10" t="str">
        <f aca="false">IF($H1882="","",IFERROR(INDEX(Categories!$B$5:$B$19,MATCH($H1882,Categories!$A$5:$A$19,0)),"UNMAPPED"))</f>
        <v/>
      </c>
      <c r="J1882" s="9"/>
      <c r="K1882" s="9"/>
      <c r="L1882" s="9"/>
      <c r="M1882" s="9"/>
      <c r="N1882" s="9"/>
    </row>
    <row r="1883" customFormat="false" ht="15" hidden="false" customHeight="false" outlineLevel="0" collapsed="false">
      <c r="A1883" s="14"/>
      <c r="B1883" s="9"/>
      <c r="C1883" s="9"/>
      <c r="D1883" s="15"/>
      <c r="E1883" s="9"/>
      <c r="F1883" s="9"/>
      <c r="G1883" s="16" t="str">
        <f aca="false">IF($D1883="","",$D1883*IF($F1883="",1,$F1883))</f>
        <v/>
      </c>
      <c r="H1883" s="9"/>
      <c r="I1883" s="10" t="str">
        <f aca="false">IF($H1883="","",IFERROR(INDEX(Categories!$B$5:$B$19,MATCH($H1883,Categories!$A$5:$A$19,0)),"UNMAPPED"))</f>
        <v/>
      </c>
      <c r="J1883" s="9"/>
      <c r="K1883" s="9"/>
      <c r="L1883" s="9"/>
      <c r="M1883" s="9"/>
      <c r="N1883" s="9"/>
    </row>
    <row r="1884" customFormat="false" ht="15" hidden="false" customHeight="false" outlineLevel="0" collapsed="false">
      <c r="A1884" s="14"/>
      <c r="B1884" s="9"/>
      <c r="C1884" s="9"/>
      <c r="D1884" s="15"/>
      <c r="E1884" s="9"/>
      <c r="F1884" s="9"/>
      <c r="G1884" s="16" t="str">
        <f aca="false">IF($D1884="","",$D1884*IF($F1884="",1,$F1884))</f>
        <v/>
      </c>
      <c r="H1884" s="9"/>
      <c r="I1884" s="10" t="str">
        <f aca="false">IF($H1884="","",IFERROR(INDEX(Categories!$B$5:$B$19,MATCH($H1884,Categories!$A$5:$A$19,0)),"UNMAPPED"))</f>
        <v/>
      </c>
      <c r="J1884" s="9"/>
      <c r="K1884" s="9"/>
      <c r="L1884" s="9"/>
      <c r="M1884" s="9"/>
      <c r="N1884" s="9"/>
    </row>
    <row r="1885" customFormat="false" ht="15" hidden="false" customHeight="false" outlineLevel="0" collapsed="false">
      <c r="A1885" s="14"/>
      <c r="B1885" s="9"/>
      <c r="C1885" s="9"/>
      <c r="D1885" s="15"/>
      <c r="E1885" s="9"/>
      <c r="F1885" s="9"/>
      <c r="G1885" s="16" t="str">
        <f aca="false">IF($D1885="","",$D1885*IF($F1885="",1,$F1885))</f>
        <v/>
      </c>
      <c r="H1885" s="9"/>
      <c r="I1885" s="10" t="str">
        <f aca="false">IF($H1885="","",IFERROR(INDEX(Categories!$B$5:$B$19,MATCH($H1885,Categories!$A$5:$A$19,0)),"UNMAPPED"))</f>
        <v/>
      </c>
      <c r="J1885" s="9"/>
      <c r="K1885" s="9"/>
      <c r="L1885" s="9"/>
      <c r="M1885" s="9"/>
      <c r="N1885" s="9"/>
    </row>
    <row r="1886" customFormat="false" ht="15" hidden="false" customHeight="false" outlineLevel="0" collapsed="false">
      <c r="A1886" s="14"/>
      <c r="B1886" s="9"/>
      <c r="C1886" s="9"/>
      <c r="D1886" s="15"/>
      <c r="E1886" s="9"/>
      <c r="F1886" s="9"/>
      <c r="G1886" s="16" t="str">
        <f aca="false">IF($D1886="","",$D1886*IF($F1886="",1,$F1886))</f>
        <v/>
      </c>
      <c r="H1886" s="9"/>
      <c r="I1886" s="10" t="str">
        <f aca="false">IF($H1886="","",IFERROR(INDEX(Categories!$B$5:$B$19,MATCH($H1886,Categories!$A$5:$A$19,0)),"UNMAPPED"))</f>
        <v/>
      </c>
      <c r="J1886" s="9"/>
      <c r="K1886" s="9"/>
      <c r="L1886" s="9"/>
      <c r="M1886" s="9"/>
      <c r="N1886" s="9"/>
    </row>
    <row r="1887" customFormat="false" ht="15" hidden="false" customHeight="false" outlineLevel="0" collapsed="false">
      <c r="A1887" s="14"/>
      <c r="B1887" s="9"/>
      <c r="C1887" s="9"/>
      <c r="D1887" s="15"/>
      <c r="E1887" s="9"/>
      <c r="F1887" s="9"/>
      <c r="G1887" s="16" t="str">
        <f aca="false">IF($D1887="","",$D1887*IF($F1887="",1,$F1887))</f>
        <v/>
      </c>
      <c r="H1887" s="9"/>
      <c r="I1887" s="10" t="str">
        <f aca="false">IF($H1887="","",IFERROR(INDEX(Categories!$B$5:$B$19,MATCH($H1887,Categories!$A$5:$A$19,0)),"UNMAPPED"))</f>
        <v/>
      </c>
      <c r="J1887" s="9"/>
      <c r="K1887" s="9"/>
      <c r="L1887" s="9"/>
      <c r="M1887" s="9"/>
      <c r="N1887" s="9"/>
    </row>
    <row r="1888" customFormat="false" ht="15" hidden="false" customHeight="false" outlineLevel="0" collapsed="false">
      <c r="A1888" s="14"/>
      <c r="B1888" s="9"/>
      <c r="C1888" s="9"/>
      <c r="D1888" s="15"/>
      <c r="E1888" s="9"/>
      <c r="F1888" s="9"/>
      <c r="G1888" s="16" t="str">
        <f aca="false">IF($D1888="","",$D1888*IF($F1888="",1,$F1888))</f>
        <v/>
      </c>
      <c r="H1888" s="9"/>
      <c r="I1888" s="10" t="str">
        <f aca="false">IF($H1888="","",IFERROR(INDEX(Categories!$B$5:$B$19,MATCH($H1888,Categories!$A$5:$A$19,0)),"UNMAPPED"))</f>
        <v/>
      </c>
      <c r="J1888" s="9"/>
      <c r="K1888" s="9"/>
      <c r="L1888" s="9"/>
      <c r="M1888" s="9"/>
      <c r="N1888" s="9"/>
    </row>
    <row r="1889" customFormat="false" ht="15" hidden="false" customHeight="false" outlineLevel="0" collapsed="false">
      <c r="A1889" s="14"/>
      <c r="B1889" s="9"/>
      <c r="C1889" s="9"/>
      <c r="D1889" s="15"/>
      <c r="E1889" s="9"/>
      <c r="F1889" s="9"/>
      <c r="G1889" s="16" t="str">
        <f aca="false">IF($D1889="","",$D1889*IF($F1889="",1,$F1889))</f>
        <v/>
      </c>
      <c r="H1889" s="9"/>
      <c r="I1889" s="10" t="str">
        <f aca="false">IF($H1889="","",IFERROR(INDEX(Categories!$B$5:$B$19,MATCH($H1889,Categories!$A$5:$A$19,0)),"UNMAPPED"))</f>
        <v/>
      </c>
      <c r="J1889" s="9"/>
      <c r="K1889" s="9"/>
      <c r="L1889" s="9"/>
      <c r="M1889" s="9"/>
      <c r="N1889" s="9"/>
    </row>
    <row r="1890" customFormat="false" ht="15" hidden="false" customHeight="false" outlineLevel="0" collapsed="false">
      <c r="A1890" s="14"/>
      <c r="B1890" s="9"/>
      <c r="C1890" s="9"/>
      <c r="D1890" s="15"/>
      <c r="E1890" s="9"/>
      <c r="F1890" s="9"/>
      <c r="G1890" s="16" t="str">
        <f aca="false">IF($D1890="","",$D1890*IF($F1890="",1,$F1890))</f>
        <v/>
      </c>
      <c r="H1890" s="9"/>
      <c r="I1890" s="10" t="str">
        <f aca="false">IF($H1890="","",IFERROR(INDEX(Categories!$B$5:$B$19,MATCH($H1890,Categories!$A$5:$A$19,0)),"UNMAPPED"))</f>
        <v/>
      </c>
      <c r="J1890" s="9"/>
      <c r="K1890" s="9"/>
      <c r="L1890" s="9"/>
      <c r="M1890" s="9"/>
      <c r="N1890" s="9"/>
    </row>
    <row r="1891" customFormat="false" ht="15" hidden="false" customHeight="false" outlineLevel="0" collapsed="false">
      <c r="A1891" s="14"/>
      <c r="B1891" s="9"/>
      <c r="C1891" s="9"/>
      <c r="D1891" s="15"/>
      <c r="E1891" s="9"/>
      <c r="F1891" s="9"/>
      <c r="G1891" s="16" t="str">
        <f aca="false">IF($D1891="","",$D1891*IF($F1891="",1,$F1891))</f>
        <v/>
      </c>
      <c r="H1891" s="9"/>
      <c r="I1891" s="10" t="str">
        <f aca="false">IF($H1891="","",IFERROR(INDEX(Categories!$B$5:$B$19,MATCH($H1891,Categories!$A$5:$A$19,0)),"UNMAPPED"))</f>
        <v/>
      </c>
      <c r="J1891" s="9"/>
      <c r="K1891" s="9"/>
      <c r="L1891" s="9"/>
      <c r="M1891" s="9"/>
      <c r="N1891" s="9"/>
    </row>
    <row r="1892" customFormat="false" ht="15" hidden="false" customHeight="false" outlineLevel="0" collapsed="false">
      <c r="A1892" s="14"/>
      <c r="B1892" s="9"/>
      <c r="C1892" s="9"/>
      <c r="D1892" s="15"/>
      <c r="E1892" s="9"/>
      <c r="F1892" s="9"/>
      <c r="G1892" s="16" t="str">
        <f aca="false">IF($D1892="","",$D1892*IF($F1892="",1,$F1892))</f>
        <v/>
      </c>
      <c r="H1892" s="9"/>
      <c r="I1892" s="10" t="str">
        <f aca="false">IF($H1892="","",IFERROR(INDEX(Categories!$B$5:$B$19,MATCH($H1892,Categories!$A$5:$A$19,0)),"UNMAPPED"))</f>
        <v/>
      </c>
      <c r="J1892" s="9"/>
      <c r="K1892" s="9"/>
      <c r="L1892" s="9"/>
      <c r="M1892" s="9"/>
      <c r="N1892" s="9"/>
    </row>
    <row r="1893" customFormat="false" ht="15" hidden="false" customHeight="false" outlineLevel="0" collapsed="false">
      <c r="A1893" s="14"/>
      <c r="B1893" s="9"/>
      <c r="C1893" s="9"/>
      <c r="D1893" s="15"/>
      <c r="E1893" s="9"/>
      <c r="F1893" s="9"/>
      <c r="G1893" s="16" t="str">
        <f aca="false">IF($D1893="","",$D1893*IF($F1893="",1,$F1893))</f>
        <v/>
      </c>
      <c r="H1893" s="9"/>
      <c r="I1893" s="10" t="str">
        <f aca="false">IF($H1893="","",IFERROR(INDEX(Categories!$B$5:$B$19,MATCH($H1893,Categories!$A$5:$A$19,0)),"UNMAPPED"))</f>
        <v/>
      </c>
      <c r="J1893" s="9"/>
      <c r="K1893" s="9"/>
      <c r="L1893" s="9"/>
      <c r="M1893" s="9"/>
      <c r="N1893" s="9"/>
    </row>
    <row r="1894" customFormat="false" ht="15" hidden="false" customHeight="false" outlineLevel="0" collapsed="false">
      <c r="A1894" s="14"/>
      <c r="B1894" s="9"/>
      <c r="C1894" s="9"/>
      <c r="D1894" s="15"/>
      <c r="E1894" s="9"/>
      <c r="F1894" s="9"/>
      <c r="G1894" s="16" t="str">
        <f aca="false">IF($D1894="","",$D1894*IF($F1894="",1,$F1894))</f>
        <v/>
      </c>
      <c r="H1894" s="9"/>
      <c r="I1894" s="10" t="str">
        <f aca="false">IF($H1894="","",IFERROR(INDEX(Categories!$B$5:$B$19,MATCH($H1894,Categories!$A$5:$A$19,0)),"UNMAPPED"))</f>
        <v/>
      </c>
      <c r="J1894" s="9"/>
      <c r="K1894" s="9"/>
      <c r="L1894" s="9"/>
      <c r="M1894" s="9"/>
      <c r="N1894" s="9"/>
    </row>
    <row r="1895" customFormat="false" ht="15" hidden="false" customHeight="false" outlineLevel="0" collapsed="false">
      <c r="A1895" s="14"/>
      <c r="B1895" s="9"/>
      <c r="C1895" s="9"/>
      <c r="D1895" s="15"/>
      <c r="E1895" s="9"/>
      <c r="F1895" s="9"/>
      <c r="G1895" s="16" t="str">
        <f aca="false">IF($D1895="","",$D1895*IF($F1895="",1,$F1895))</f>
        <v/>
      </c>
      <c r="H1895" s="9"/>
      <c r="I1895" s="10" t="str">
        <f aca="false">IF($H1895="","",IFERROR(INDEX(Categories!$B$5:$B$19,MATCH($H1895,Categories!$A$5:$A$19,0)),"UNMAPPED"))</f>
        <v/>
      </c>
      <c r="J1895" s="9"/>
      <c r="K1895" s="9"/>
      <c r="L1895" s="9"/>
      <c r="M1895" s="9"/>
      <c r="N1895" s="9"/>
    </row>
    <row r="1896" customFormat="false" ht="15" hidden="false" customHeight="false" outlineLevel="0" collapsed="false">
      <c r="A1896" s="14"/>
      <c r="B1896" s="9"/>
      <c r="C1896" s="9"/>
      <c r="D1896" s="15"/>
      <c r="E1896" s="9"/>
      <c r="F1896" s="9"/>
      <c r="G1896" s="16" t="str">
        <f aca="false">IF($D1896="","",$D1896*IF($F1896="",1,$F1896))</f>
        <v/>
      </c>
      <c r="H1896" s="9"/>
      <c r="I1896" s="10" t="str">
        <f aca="false">IF($H1896="","",IFERROR(INDEX(Categories!$B$5:$B$19,MATCH($H1896,Categories!$A$5:$A$19,0)),"UNMAPPED"))</f>
        <v/>
      </c>
      <c r="J1896" s="9"/>
      <c r="K1896" s="9"/>
      <c r="L1896" s="9"/>
      <c r="M1896" s="9"/>
      <c r="N1896" s="9"/>
    </row>
    <row r="1897" customFormat="false" ht="15" hidden="false" customHeight="false" outlineLevel="0" collapsed="false">
      <c r="A1897" s="14"/>
      <c r="B1897" s="9"/>
      <c r="C1897" s="9"/>
      <c r="D1897" s="15"/>
      <c r="E1897" s="9"/>
      <c r="F1897" s="9"/>
      <c r="G1897" s="16" t="str">
        <f aca="false">IF($D1897="","",$D1897*IF($F1897="",1,$F1897))</f>
        <v/>
      </c>
      <c r="H1897" s="9"/>
      <c r="I1897" s="10" t="str">
        <f aca="false">IF($H1897="","",IFERROR(INDEX(Categories!$B$5:$B$19,MATCH($H1897,Categories!$A$5:$A$19,0)),"UNMAPPED"))</f>
        <v/>
      </c>
      <c r="J1897" s="9"/>
      <c r="K1897" s="9"/>
      <c r="L1897" s="9"/>
      <c r="M1897" s="9"/>
      <c r="N1897" s="9"/>
    </row>
    <row r="1898" customFormat="false" ht="15" hidden="false" customHeight="false" outlineLevel="0" collapsed="false">
      <c r="A1898" s="14"/>
      <c r="B1898" s="9"/>
      <c r="C1898" s="9"/>
      <c r="D1898" s="15"/>
      <c r="E1898" s="9"/>
      <c r="F1898" s="9"/>
      <c r="G1898" s="16" t="str">
        <f aca="false">IF($D1898="","",$D1898*IF($F1898="",1,$F1898))</f>
        <v/>
      </c>
      <c r="H1898" s="9"/>
      <c r="I1898" s="10" t="str">
        <f aca="false">IF($H1898="","",IFERROR(INDEX(Categories!$B$5:$B$19,MATCH($H1898,Categories!$A$5:$A$19,0)),"UNMAPPED"))</f>
        <v/>
      </c>
      <c r="J1898" s="9"/>
      <c r="K1898" s="9"/>
      <c r="L1898" s="9"/>
      <c r="M1898" s="9"/>
      <c r="N1898" s="9"/>
    </row>
    <row r="1899" customFormat="false" ht="15" hidden="false" customHeight="false" outlineLevel="0" collapsed="false">
      <c r="A1899" s="14"/>
      <c r="B1899" s="9"/>
      <c r="C1899" s="9"/>
      <c r="D1899" s="15"/>
      <c r="E1899" s="9"/>
      <c r="F1899" s="9"/>
      <c r="G1899" s="16" t="str">
        <f aca="false">IF($D1899="","",$D1899*IF($F1899="",1,$F1899))</f>
        <v/>
      </c>
      <c r="H1899" s="9"/>
      <c r="I1899" s="10" t="str">
        <f aca="false">IF($H1899="","",IFERROR(INDEX(Categories!$B$5:$B$19,MATCH($H1899,Categories!$A$5:$A$19,0)),"UNMAPPED"))</f>
        <v/>
      </c>
      <c r="J1899" s="9"/>
      <c r="K1899" s="9"/>
      <c r="L1899" s="9"/>
      <c r="M1899" s="9"/>
      <c r="N1899" s="9"/>
    </row>
    <row r="1900" customFormat="false" ht="15" hidden="false" customHeight="false" outlineLevel="0" collapsed="false">
      <c r="A1900" s="14"/>
      <c r="B1900" s="9"/>
      <c r="C1900" s="9"/>
      <c r="D1900" s="15"/>
      <c r="E1900" s="9"/>
      <c r="F1900" s="9"/>
      <c r="G1900" s="16" t="str">
        <f aca="false">IF($D1900="","",$D1900*IF($F1900="",1,$F1900))</f>
        <v/>
      </c>
      <c r="H1900" s="9"/>
      <c r="I1900" s="10" t="str">
        <f aca="false">IF($H1900="","",IFERROR(INDEX(Categories!$B$5:$B$19,MATCH($H1900,Categories!$A$5:$A$19,0)),"UNMAPPED"))</f>
        <v/>
      </c>
      <c r="J1900" s="9"/>
      <c r="K1900" s="9"/>
      <c r="L1900" s="9"/>
      <c r="M1900" s="9"/>
      <c r="N1900" s="9"/>
    </row>
    <row r="1901" customFormat="false" ht="15" hidden="false" customHeight="false" outlineLevel="0" collapsed="false">
      <c r="A1901" s="14"/>
      <c r="B1901" s="9"/>
      <c r="C1901" s="9"/>
      <c r="D1901" s="15"/>
      <c r="E1901" s="9"/>
      <c r="F1901" s="9"/>
      <c r="G1901" s="16" t="str">
        <f aca="false">IF($D1901="","",$D1901*IF($F1901="",1,$F1901))</f>
        <v/>
      </c>
      <c r="H1901" s="9"/>
      <c r="I1901" s="10" t="str">
        <f aca="false">IF($H1901="","",IFERROR(INDEX(Categories!$B$5:$B$19,MATCH($H1901,Categories!$A$5:$A$19,0)),"UNMAPPED"))</f>
        <v/>
      </c>
      <c r="J1901" s="9"/>
      <c r="K1901" s="9"/>
      <c r="L1901" s="9"/>
      <c r="M1901" s="9"/>
      <c r="N1901" s="9"/>
    </row>
    <row r="1902" customFormat="false" ht="15" hidden="false" customHeight="false" outlineLevel="0" collapsed="false">
      <c r="A1902" s="14"/>
      <c r="B1902" s="9"/>
      <c r="C1902" s="9"/>
      <c r="D1902" s="15"/>
      <c r="E1902" s="9"/>
      <c r="F1902" s="9"/>
      <c r="G1902" s="16" t="str">
        <f aca="false">IF($D1902="","",$D1902*IF($F1902="",1,$F1902))</f>
        <v/>
      </c>
      <c r="H1902" s="9"/>
      <c r="I1902" s="10" t="str">
        <f aca="false">IF($H1902="","",IFERROR(INDEX(Categories!$B$5:$B$19,MATCH($H1902,Categories!$A$5:$A$19,0)),"UNMAPPED"))</f>
        <v/>
      </c>
      <c r="J1902" s="9"/>
      <c r="K1902" s="9"/>
      <c r="L1902" s="9"/>
      <c r="M1902" s="9"/>
      <c r="N1902" s="9"/>
    </row>
    <row r="1903" customFormat="false" ht="15" hidden="false" customHeight="false" outlineLevel="0" collapsed="false">
      <c r="A1903" s="14"/>
      <c r="B1903" s="9"/>
      <c r="C1903" s="9"/>
      <c r="D1903" s="15"/>
      <c r="E1903" s="9"/>
      <c r="F1903" s="9"/>
      <c r="G1903" s="16" t="str">
        <f aca="false">IF($D1903="","",$D1903*IF($F1903="",1,$F1903))</f>
        <v/>
      </c>
      <c r="H1903" s="9"/>
      <c r="I1903" s="10" t="str">
        <f aca="false">IF($H1903="","",IFERROR(INDEX(Categories!$B$5:$B$19,MATCH($H1903,Categories!$A$5:$A$19,0)),"UNMAPPED"))</f>
        <v/>
      </c>
      <c r="J1903" s="9"/>
      <c r="K1903" s="9"/>
      <c r="L1903" s="9"/>
      <c r="M1903" s="9"/>
      <c r="N1903" s="9"/>
    </row>
    <row r="1904" customFormat="false" ht="15" hidden="false" customHeight="false" outlineLevel="0" collapsed="false">
      <c r="A1904" s="14"/>
      <c r="B1904" s="9"/>
      <c r="C1904" s="9"/>
      <c r="D1904" s="15"/>
      <c r="E1904" s="9"/>
      <c r="F1904" s="9"/>
      <c r="G1904" s="16" t="str">
        <f aca="false">IF($D1904="","",$D1904*IF($F1904="",1,$F1904))</f>
        <v/>
      </c>
      <c r="H1904" s="9"/>
      <c r="I1904" s="10" t="str">
        <f aca="false">IF($H1904="","",IFERROR(INDEX(Categories!$B$5:$B$19,MATCH($H1904,Categories!$A$5:$A$19,0)),"UNMAPPED"))</f>
        <v/>
      </c>
      <c r="J1904" s="9"/>
      <c r="K1904" s="9"/>
      <c r="L1904" s="9"/>
      <c r="M1904" s="9"/>
      <c r="N1904" s="9"/>
    </row>
    <row r="1905" customFormat="false" ht="15" hidden="false" customHeight="false" outlineLevel="0" collapsed="false">
      <c r="A1905" s="14"/>
      <c r="B1905" s="9"/>
      <c r="C1905" s="9"/>
      <c r="D1905" s="15"/>
      <c r="E1905" s="9"/>
      <c r="F1905" s="9"/>
      <c r="G1905" s="16" t="str">
        <f aca="false">IF($D1905="","",$D1905*IF($F1905="",1,$F1905))</f>
        <v/>
      </c>
      <c r="H1905" s="9"/>
      <c r="I1905" s="10" t="str">
        <f aca="false">IF($H1905="","",IFERROR(INDEX(Categories!$B$5:$B$19,MATCH($H1905,Categories!$A$5:$A$19,0)),"UNMAPPED"))</f>
        <v/>
      </c>
      <c r="J1905" s="9"/>
      <c r="K1905" s="9"/>
      <c r="L1905" s="9"/>
      <c r="M1905" s="9"/>
      <c r="N1905" s="9"/>
    </row>
    <row r="1906" customFormat="false" ht="15" hidden="false" customHeight="false" outlineLevel="0" collapsed="false">
      <c r="A1906" s="14"/>
      <c r="B1906" s="9"/>
      <c r="C1906" s="9"/>
      <c r="D1906" s="15"/>
      <c r="E1906" s="9"/>
      <c r="F1906" s="9"/>
      <c r="G1906" s="16" t="str">
        <f aca="false">IF($D1906="","",$D1906*IF($F1906="",1,$F1906))</f>
        <v/>
      </c>
      <c r="H1906" s="9"/>
      <c r="I1906" s="10" t="str">
        <f aca="false">IF($H1906="","",IFERROR(INDEX(Categories!$B$5:$B$19,MATCH($H1906,Categories!$A$5:$A$19,0)),"UNMAPPED"))</f>
        <v/>
      </c>
      <c r="J1906" s="9"/>
      <c r="K1906" s="9"/>
      <c r="L1906" s="9"/>
      <c r="M1906" s="9"/>
      <c r="N1906" s="9"/>
    </row>
    <row r="1907" customFormat="false" ht="15" hidden="false" customHeight="false" outlineLevel="0" collapsed="false">
      <c r="A1907" s="14"/>
      <c r="B1907" s="9"/>
      <c r="C1907" s="9"/>
      <c r="D1907" s="15"/>
      <c r="E1907" s="9"/>
      <c r="F1907" s="9"/>
      <c r="G1907" s="16" t="str">
        <f aca="false">IF($D1907="","",$D1907*IF($F1907="",1,$F1907))</f>
        <v/>
      </c>
      <c r="H1907" s="9"/>
      <c r="I1907" s="10" t="str">
        <f aca="false">IF($H1907="","",IFERROR(INDEX(Categories!$B$5:$B$19,MATCH($H1907,Categories!$A$5:$A$19,0)),"UNMAPPED"))</f>
        <v/>
      </c>
      <c r="J1907" s="9"/>
      <c r="K1907" s="9"/>
      <c r="L1907" s="9"/>
      <c r="M1907" s="9"/>
      <c r="N1907" s="9"/>
    </row>
    <row r="1908" customFormat="false" ht="15" hidden="false" customHeight="false" outlineLevel="0" collapsed="false">
      <c r="A1908" s="14"/>
      <c r="B1908" s="9"/>
      <c r="C1908" s="9"/>
      <c r="D1908" s="15"/>
      <c r="E1908" s="9"/>
      <c r="F1908" s="9"/>
      <c r="G1908" s="16" t="str">
        <f aca="false">IF($D1908="","",$D1908*IF($F1908="",1,$F1908))</f>
        <v/>
      </c>
      <c r="H1908" s="9"/>
      <c r="I1908" s="10" t="str">
        <f aca="false">IF($H1908="","",IFERROR(INDEX(Categories!$B$5:$B$19,MATCH($H1908,Categories!$A$5:$A$19,0)),"UNMAPPED"))</f>
        <v/>
      </c>
      <c r="J1908" s="9"/>
      <c r="K1908" s="9"/>
      <c r="L1908" s="9"/>
      <c r="M1908" s="9"/>
      <c r="N1908" s="9"/>
    </row>
    <row r="1909" customFormat="false" ht="15" hidden="false" customHeight="false" outlineLevel="0" collapsed="false">
      <c r="A1909" s="14"/>
      <c r="B1909" s="9"/>
      <c r="C1909" s="9"/>
      <c r="D1909" s="15"/>
      <c r="E1909" s="9"/>
      <c r="F1909" s="9"/>
      <c r="G1909" s="16" t="str">
        <f aca="false">IF($D1909="","",$D1909*IF($F1909="",1,$F1909))</f>
        <v/>
      </c>
      <c r="H1909" s="9"/>
      <c r="I1909" s="10" t="str">
        <f aca="false">IF($H1909="","",IFERROR(INDEX(Categories!$B$5:$B$19,MATCH($H1909,Categories!$A$5:$A$19,0)),"UNMAPPED"))</f>
        <v/>
      </c>
      <c r="J1909" s="9"/>
      <c r="K1909" s="9"/>
      <c r="L1909" s="9"/>
      <c r="M1909" s="9"/>
      <c r="N1909" s="9"/>
    </row>
    <row r="1910" customFormat="false" ht="15" hidden="false" customHeight="false" outlineLevel="0" collapsed="false">
      <c r="A1910" s="14"/>
      <c r="B1910" s="9"/>
      <c r="C1910" s="9"/>
      <c r="D1910" s="15"/>
      <c r="E1910" s="9"/>
      <c r="F1910" s="9"/>
      <c r="G1910" s="16" t="str">
        <f aca="false">IF($D1910="","",$D1910*IF($F1910="",1,$F1910))</f>
        <v/>
      </c>
      <c r="H1910" s="9"/>
      <c r="I1910" s="10" t="str">
        <f aca="false">IF($H1910="","",IFERROR(INDEX(Categories!$B$5:$B$19,MATCH($H1910,Categories!$A$5:$A$19,0)),"UNMAPPED"))</f>
        <v/>
      </c>
      <c r="J1910" s="9"/>
      <c r="K1910" s="9"/>
      <c r="L1910" s="9"/>
      <c r="M1910" s="9"/>
      <c r="N1910" s="9"/>
    </row>
    <row r="1911" customFormat="false" ht="15" hidden="false" customHeight="false" outlineLevel="0" collapsed="false">
      <c r="A1911" s="14"/>
      <c r="B1911" s="9"/>
      <c r="C1911" s="9"/>
      <c r="D1911" s="15"/>
      <c r="E1911" s="9"/>
      <c r="F1911" s="9"/>
      <c r="G1911" s="16" t="str">
        <f aca="false">IF($D1911="","",$D1911*IF($F1911="",1,$F1911))</f>
        <v/>
      </c>
      <c r="H1911" s="9"/>
      <c r="I1911" s="10" t="str">
        <f aca="false">IF($H1911="","",IFERROR(INDEX(Categories!$B$5:$B$19,MATCH($H1911,Categories!$A$5:$A$19,0)),"UNMAPPED"))</f>
        <v/>
      </c>
      <c r="J1911" s="9"/>
      <c r="K1911" s="9"/>
      <c r="L1911" s="9"/>
      <c r="M1911" s="9"/>
      <c r="N1911" s="9"/>
    </row>
    <row r="1912" customFormat="false" ht="15" hidden="false" customHeight="false" outlineLevel="0" collapsed="false">
      <c r="A1912" s="14"/>
      <c r="B1912" s="9"/>
      <c r="C1912" s="9"/>
      <c r="D1912" s="15"/>
      <c r="E1912" s="9"/>
      <c r="F1912" s="9"/>
      <c r="G1912" s="16" t="str">
        <f aca="false">IF($D1912="","",$D1912*IF($F1912="",1,$F1912))</f>
        <v/>
      </c>
      <c r="H1912" s="9"/>
      <c r="I1912" s="10" t="str">
        <f aca="false">IF($H1912="","",IFERROR(INDEX(Categories!$B$5:$B$19,MATCH($H1912,Categories!$A$5:$A$19,0)),"UNMAPPED"))</f>
        <v/>
      </c>
      <c r="J1912" s="9"/>
      <c r="K1912" s="9"/>
      <c r="L1912" s="9"/>
      <c r="M1912" s="9"/>
      <c r="N1912" s="9"/>
    </row>
    <row r="1913" customFormat="false" ht="15" hidden="false" customHeight="false" outlineLevel="0" collapsed="false">
      <c r="A1913" s="14"/>
      <c r="B1913" s="9"/>
      <c r="C1913" s="9"/>
      <c r="D1913" s="15"/>
      <c r="E1913" s="9"/>
      <c r="F1913" s="9"/>
      <c r="G1913" s="16" t="str">
        <f aca="false">IF($D1913="","",$D1913*IF($F1913="",1,$F1913))</f>
        <v/>
      </c>
      <c r="H1913" s="9"/>
      <c r="I1913" s="10" t="str">
        <f aca="false">IF($H1913="","",IFERROR(INDEX(Categories!$B$5:$B$19,MATCH($H1913,Categories!$A$5:$A$19,0)),"UNMAPPED"))</f>
        <v/>
      </c>
      <c r="J1913" s="9"/>
      <c r="K1913" s="9"/>
      <c r="L1913" s="9"/>
      <c r="M1913" s="9"/>
      <c r="N1913" s="9"/>
    </row>
    <row r="1914" customFormat="false" ht="15" hidden="false" customHeight="false" outlineLevel="0" collapsed="false">
      <c r="A1914" s="14"/>
      <c r="B1914" s="9"/>
      <c r="C1914" s="9"/>
      <c r="D1914" s="15"/>
      <c r="E1914" s="9"/>
      <c r="F1914" s="9"/>
      <c r="G1914" s="16" t="str">
        <f aca="false">IF($D1914="","",$D1914*IF($F1914="",1,$F1914))</f>
        <v/>
      </c>
      <c r="H1914" s="9"/>
      <c r="I1914" s="10" t="str">
        <f aca="false">IF($H1914="","",IFERROR(INDEX(Categories!$B$5:$B$19,MATCH($H1914,Categories!$A$5:$A$19,0)),"UNMAPPED"))</f>
        <v/>
      </c>
      <c r="J1914" s="9"/>
      <c r="K1914" s="9"/>
      <c r="L1914" s="9"/>
      <c r="M1914" s="9"/>
      <c r="N1914" s="9"/>
    </row>
    <row r="1915" customFormat="false" ht="15" hidden="false" customHeight="false" outlineLevel="0" collapsed="false">
      <c r="A1915" s="14"/>
      <c r="B1915" s="9"/>
      <c r="C1915" s="9"/>
      <c r="D1915" s="15"/>
      <c r="E1915" s="9"/>
      <c r="F1915" s="9"/>
      <c r="G1915" s="16" t="str">
        <f aca="false">IF($D1915="","",$D1915*IF($F1915="",1,$F1915))</f>
        <v/>
      </c>
      <c r="H1915" s="9"/>
      <c r="I1915" s="10" t="str">
        <f aca="false">IF($H1915="","",IFERROR(INDEX(Categories!$B$5:$B$19,MATCH($H1915,Categories!$A$5:$A$19,0)),"UNMAPPED"))</f>
        <v/>
      </c>
      <c r="J1915" s="9"/>
      <c r="K1915" s="9"/>
      <c r="L1915" s="9"/>
      <c r="M1915" s="9"/>
      <c r="N1915" s="9"/>
    </row>
    <row r="1916" customFormat="false" ht="15" hidden="false" customHeight="false" outlineLevel="0" collapsed="false">
      <c r="A1916" s="14"/>
      <c r="B1916" s="9"/>
      <c r="C1916" s="9"/>
      <c r="D1916" s="15"/>
      <c r="E1916" s="9"/>
      <c r="F1916" s="9"/>
      <c r="G1916" s="16" t="str">
        <f aca="false">IF($D1916="","",$D1916*IF($F1916="",1,$F1916))</f>
        <v/>
      </c>
      <c r="H1916" s="9"/>
      <c r="I1916" s="10" t="str">
        <f aca="false">IF($H1916="","",IFERROR(INDEX(Categories!$B$5:$B$19,MATCH($H1916,Categories!$A$5:$A$19,0)),"UNMAPPED"))</f>
        <v/>
      </c>
      <c r="J1916" s="9"/>
      <c r="K1916" s="9"/>
      <c r="L1916" s="9"/>
      <c r="M1916" s="9"/>
      <c r="N1916" s="9"/>
    </row>
    <row r="1917" customFormat="false" ht="15" hidden="false" customHeight="false" outlineLevel="0" collapsed="false">
      <c r="A1917" s="14"/>
      <c r="B1917" s="9"/>
      <c r="C1917" s="9"/>
      <c r="D1917" s="15"/>
      <c r="E1917" s="9"/>
      <c r="F1917" s="9"/>
      <c r="G1917" s="16" t="str">
        <f aca="false">IF($D1917="","",$D1917*IF($F1917="",1,$F1917))</f>
        <v/>
      </c>
      <c r="H1917" s="9"/>
      <c r="I1917" s="10" t="str">
        <f aca="false">IF($H1917="","",IFERROR(INDEX(Categories!$B$5:$B$19,MATCH($H1917,Categories!$A$5:$A$19,0)),"UNMAPPED"))</f>
        <v/>
      </c>
      <c r="J1917" s="9"/>
      <c r="K1917" s="9"/>
      <c r="L1917" s="9"/>
      <c r="M1917" s="9"/>
      <c r="N1917" s="9"/>
    </row>
    <row r="1918" customFormat="false" ht="15" hidden="false" customHeight="false" outlineLevel="0" collapsed="false">
      <c r="A1918" s="14"/>
      <c r="B1918" s="9"/>
      <c r="C1918" s="9"/>
      <c r="D1918" s="15"/>
      <c r="E1918" s="9"/>
      <c r="F1918" s="9"/>
      <c r="G1918" s="16" t="str">
        <f aca="false">IF($D1918="","",$D1918*IF($F1918="",1,$F1918))</f>
        <v/>
      </c>
      <c r="H1918" s="9"/>
      <c r="I1918" s="10" t="str">
        <f aca="false">IF($H1918="","",IFERROR(INDEX(Categories!$B$5:$B$19,MATCH($H1918,Categories!$A$5:$A$19,0)),"UNMAPPED"))</f>
        <v/>
      </c>
      <c r="J1918" s="9"/>
      <c r="K1918" s="9"/>
      <c r="L1918" s="9"/>
      <c r="M1918" s="9"/>
      <c r="N1918" s="9"/>
    </row>
    <row r="1919" customFormat="false" ht="15" hidden="false" customHeight="false" outlineLevel="0" collapsed="false">
      <c r="A1919" s="14"/>
      <c r="B1919" s="9"/>
      <c r="C1919" s="9"/>
      <c r="D1919" s="15"/>
      <c r="E1919" s="9"/>
      <c r="F1919" s="9"/>
      <c r="G1919" s="16" t="str">
        <f aca="false">IF($D1919="","",$D1919*IF($F1919="",1,$F1919))</f>
        <v/>
      </c>
      <c r="H1919" s="9"/>
      <c r="I1919" s="10" t="str">
        <f aca="false">IF($H1919="","",IFERROR(INDEX(Categories!$B$5:$B$19,MATCH($H1919,Categories!$A$5:$A$19,0)),"UNMAPPED"))</f>
        <v/>
      </c>
      <c r="J1919" s="9"/>
      <c r="K1919" s="9"/>
      <c r="L1919" s="9"/>
      <c r="M1919" s="9"/>
      <c r="N1919" s="9"/>
    </row>
    <row r="1920" customFormat="false" ht="15" hidden="false" customHeight="false" outlineLevel="0" collapsed="false">
      <c r="A1920" s="14"/>
      <c r="B1920" s="9"/>
      <c r="C1920" s="9"/>
      <c r="D1920" s="15"/>
      <c r="E1920" s="9"/>
      <c r="F1920" s="9"/>
      <c r="G1920" s="16" t="str">
        <f aca="false">IF($D1920="","",$D1920*IF($F1920="",1,$F1920))</f>
        <v/>
      </c>
      <c r="H1920" s="9"/>
      <c r="I1920" s="10" t="str">
        <f aca="false">IF($H1920="","",IFERROR(INDEX(Categories!$B$5:$B$19,MATCH($H1920,Categories!$A$5:$A$19,0)),"UNMAPPED"))</f>
        <v/>
      </c>
      <c r="J1920" s="9"/>
      <c r="K1920" s="9"/>
      <c r="L1920" s="9"/>
      <c r="M1920" s="9"/>
      <c r="N1920" s="9"/>
    </row>
    <row r="1921" customFormat="false" ht="15" hidden="false" customHeight="false" outlineLevel="0" collapsed="false">
      <c r="A1921" s="14"/>
      <c r="B1921" s="9"/>
      <c r="C1921" s="9"/>
      <c r="D1921" s="15"/>
      <c r="E1921" s="9"/>
      <c r="F1921" s="9"/>
      <c r="G1921" s="16" t="str">
        <f aca="false">IF($D1921="","",$D1921*IF($F1921="",1,$F1921))</f>
        <v/>
      </c>
      <c r="H1921" s="9"/>
      <c r="I1921" s="10" t="str">
        <f aca="false">IF($H1921="","",IFERROR(INDEX(Categories!$B$5:$B$19,MATCH($H1921,Categories!$A$5:$A$19,0)),"UNMAPPED"))</f>
        <v/>
      </c>
      <c r="J1921" s="9"/>
      <c r="K1921" s="9"/>
      <c r="L1921" s="9"/>
      <c r="M1921" s="9"/>
      <c r="N1921" s="9"/>
    </row>
    <row r="1922" customFormat="false" ht="15" hidden="false" customHeight="false" outlineLevel="0" collapsed="false">
      <c r="A1922" s="14"/>
      <c r="B1922" s="9"/>
      <c r="C1922" s="9"/>
      <c r="D1922" s="15"/>
      <c r="E1922" s="9"/>
      <c r="F1922" s="9"/>
      <c r="G1922" s="16" t="str">
        <f aca="false">IF($D1922="","",$D1922*IF($F1922="",1,$F1922))</f>
        <v/>
      </c>
      <c r="H1922" s="9"/>
      <c r="I1922" s="10" t="str">
        <f aca="false">IF($H1922="","",IFERROR(INDEX(Categories!$B$5:$B$19,MATCH($H1922,Categories!$A$5:$A$19,0)),"UNMAPPED"))</f>
        <v/>
      </c>
      <c r="J1922" s="9"/>
      <c r="K1922" s="9"/>
      <c r="L1922" s="9"/>
      <c r="M1922" s="9"/>
      <c r="N1922" s="9"/>
    </row>
    <row r="1923" customFormat="false" ht="15" hidden="false" customHeight="false" outlineLevel="0" collapsed="false">
      <c r="A1923" s="14"/>
      <c r="B1923" s="9"/>
      <c r="C1923" s="9"/>
      <c r="D1923" s="15"/>
      <c r="E1923" s="9"/>
      <c r="F1923" s="9"/>
      <c r="G1923" s="16" t="str">
        <f aca="false">IF($D1923="","",$D1923*IF($F1923="",1,$F1923))</f>
        <v/>
      </c>
      <c r="H1923" s="9"/>
      <c r="I1923" s="10" t="str">
        <f aca="false">IF($H1923="","",IFERROR(INDEX(Categories!$B$5:$B$19,MATCH($H1923,Categories!$A$5:$A$19,0)),"UNMAPPED"))</f>
        <v/>
      </c>
      <c r="J1923" s="9"/>
      <c r="K1923" s="9"/>
      <c r="L1923" s="9"/>
      <c r="M1923" s="9"/>
      <c r="N1923" s="9"/>
    </row>
    <row r="1924" customFormat="false" ht="15" hidden="false" customHeight="false" outlineLevel="0" collapsed="false">
      <c r="A1924" s="14"/>
      <c r="B1924" s="9"/>
      <c r="C1924" s="9"/>
      <c r="D1924" s="15"/>
      <c r="E1924" s="9"/>
      <c r="F1924" s="9"/>
      <c r="G1924" s="16" t="str">
        <f aca="false">IF($D1924="","",$D1924*IF($F1924="",1,$F1924))</f>
        <v/>
      </c>
      <c r="H1924" s="9"/>
      <c r="I1924" s="10" t="str">
        <f aca="false">IF($H1924="","",IFERROR(INDEX(Categories!$B$5:$B$19,MATCH($H1924,Categories!$A$5:$A$19,0)),"UNMAPPED"))</f>
        <v/>
      </c>
      <c r="J1924" s="9"/>
      <c r="K1924" s="9"/>
      <c r="L1924" s="9"/>
      <c r="M1924" s="9"/>
      <c r="N1924" s="9"/>
    </row>
    <row r="1925" customFormat="false" ht="15" hidden="false" customHeight="false" outlineLevel="0" collapsed="false">
      <c r="A1925" s="14"/>
      <c r="B1925" s="9"/>
      <c r="C1925" s="9"/>
      <c r="D1925" s="15"/>
      <c r="E1925" s="9"/>
      <c r="F1925" s="9"/>
      <c r="G1925" s="16" t="str">
        <f aca="false">IF($D1925="","",$D1925*IF($F1925="",1,$F1925))</f>
        <v/>
      </c>
      <c r="H1925" s="9"/>
      <c r="I1925" s="10" t="str">
        <f aca="false">IF($H1925="","",IFERROR(INDEX(Categories!$B$5:$B$19,MATCH($H1925,Categories!$A$5:$A$19,0)),"UNMAPPED"))</f>
        <v/>
      </c>
      <c r="J1925" s="9"/>
      <c r="K1925" s="9"/>
      <c r="L1925" s="9"/>
      <c r="M1925" s="9"/>
      <c r="N1925" s="9"/>
    </row>
    <row r="1926" customFormat="false" ht="15" hidden="false" customHeight="false" outlineLevel="0" collapsed="false">
      <c r="A1926" s="14"/>
      <c r="B1926" s="9"/>
      <c r="C1926" s="9"/>
      <c r="D1926" s="15"/>
      <c r="E1926" s="9"/>
      <c r="F1926" s="9"/>
      <c r="G1926" s="16" t="str">
        <f aca="false">IF($D1926="","",$D1926*IF($F1926="",1,$F1926))</f>
        <v/>
      </c>
      <c r="H1926" s="9"/>
      <c r="I1926" s="10" t="str">
        <f aca="false">IF($H1926="","",IFERROR(INDEX(Categories!$B$5:$B$19,MATCH($H1926,Categories!$A$5:$A$19,0)),"UNMAPPED"))</f>
        <v/>
      </c>
      <c r="J1926" s="9"/>
      <c r="K1926" s="9"/>
      <c r="L1926" s="9"/>
      <c r="M1926" s="9"/>
      <c r="N1926" s="9"/>
    </row>
    <row r="1927" customFormat="false" ht="15" hidden="false" customHeight="false" outlineLevel="0" collapsed="false">
      <c r="A1927" s="14"/>
      <c r="B1927" s="9"/>
      <c r="C1927" s="9"/>
      <c r="D1927" s="15"/>
      <c r="E1927" s="9"/>
      <c r="F1927" s="9"/>
      <c r="G1927" s="16" t="str">
        <f aca="false">IF($D1927="","",$D1927*IF($F1927="",1,$F1927))</f>
        <v/>
      </c>
      <c r="H1927" s="9"/>
      <c r="I1927" s="10" t="str">
        <f aca="false">IF($H1927="","",IFERROR(INDEX(Categories!$B$5:$B$19,MATCH($H1927,Categories!$A$5:$A$19,0)),"UNMAPPED"))</f>
        <v/>
      </c>
      <c r="J1927" s="9"/>
      <c r="K1927" s="9"/>
      <c r="L1927" s="9"/>
      <c r="M1927" s="9"/>
      <c r="N1927" s="9"/>
    </row>
    <row r="1928" customFormat="false" ht="15" hidden="false" customHeight="false" outlineLevel="0" collapsed="false">
      <c r="A1928" s="14"/>
      <c r="B1928" s="9"/>
      <c r="C1928" s="9"/>
      <c r="D1928" s="15"/>
      <c r="E1928" s="9"/>
      <c r="F1928" s="9"/>
      <c r="G1928" s="16" t="str">
        <f aca="false">IF($D1928="","",$D1928*IF($F1928="",1,$F1928))</f>
        <v/>
      </c>
      <c r="H1928" s="9"/>
      <c r="I1928" s="10" t="str">
        <f aca="false">IF($H1928="","",IFERROR(INDEX(Categories!$B$5:$B$19,MATCH($H1928,Categories!$A$5:$A$19,0)),"UNMAPPED"))</f>
        <v/>
      </c>
      <c r="J1928" s="9"/>
      <c r="K1928" s="9"/>
      <c r="L1928" s="9"/>
      <c r="M1928" s="9"/>
      <c r="N1928" s="9"/>
    </row>
    <row r="1929" customFormat="false" ht="15" hidden="false" customHeight="false" outlineLevel="0" collapsed="false">
      <c r="A1929" s="14"/>
      <c r="B1929" s="9"/>
      <c r="C1929" s="9"/>
      <c r="D1929" s="15"/>
      <c r="E1929" s="9"/>
      <c r="F1929" s="9"/>
      <c r="G1929" s="16" t="str">
        <f aca="false">IF($D1929="","",$D1929*IF($F1929="",1,$F1929))</f>
        <v/>
      </c>
      <c r="H1929" s="9"/>
      <c r="I1929" s="10" t="str">
        <f aca="false">IF($H1929="","",IFERROR(INDEX(Categories!$B$5:$B$19,MATCH($H1929,Categories!$A$5:$A$19,0)),"UNMAPPED"))</f>
        <v/>
      </c>
      <c r="J1929" s="9"/>
      <c r="K1929" s="9"/>
      <c r="L1929" s="9"/>
      <c r="M1929" s="9"/>
      <c r="N1929" s="9"/>
    </row>
    <row r="1930" customFormat="false" ht="15" hidden="false" customHeight="false" outlineLevel="0" collapsed="false">
      <c r="A1930" s="14"/>
      <c r="B1930" s="9"/>
      <c r="C1930" s="9"/>
      <c r="D1930" s="15"/>
      <c r="E1930" s="9"/>
      <c r="F1930" s="9"/>
      <c r="G1930" s="16" t="str">
        <f aca="false">IF($D1930="","",$D1930*IF($F1930="",1,$F1930))</f>
        <v/>
      </c>
      <c r="H1930" s="9"/>
      <c r="I1930" s="10" t="str">
        <f aca="false">IF($H1930="","",IFERROR(INDEX(Categories!$B$5:$B$19,MATCH($H1930,Categories!$A$5:$A$19,0)),"UNMAPPED"))</f>
        <v/>
      </c>
      <c r="J1930" s="9"/>
      <c r="K1930" s="9"/>
      <c r="L1930" s="9"/>
      <c r="M1930" s="9"/>
      <c r="N1930" s="9"/>
    </row>
    <row r="1931" customFormat="false" ht="15" hidden="false" customHeight="false" outlineLevel="0" collapsed="false">
      <c r="A1931" s="14"/>
      <c r="B1931" s="9"/>
      <c r="C1931" s="9"/>
      <c r="D1931" s="15"/>
      <c r="E1931" s="9"/>
      <c r="F1931" s="9"/>
      <c r="G1931" s="16" t="str">
        <f aca="false">IF($D1931="","",$D1931*IF($F1931="",1,$F1931))</f>
        <v/>
      </c>
      <c r="H1931" s="9"/>
      <c r="I1931" s="10" t="str">
        <f aca="false">IF($H1931="","",IFERROR(INDEX(Categories!$B$5:$B$19,MATCH($H1931,Categories!$A$5:$A$19,0)),"UNMAPPED"))</f>
        <v/>
      </c>
      <c r="J1931" s="9"/>
      <c r="K1931" s="9"/>
      <c r="L1931" s="9"/>
      <c r="M1931" s="9"/>
      <c r="N1931" s="9"/>
    </row>
    <row r="1932" customFormat="false" ht="15" hidden="false" customHeight="false" outlineLevel="0" collapsed="false">
      <c r="A1932" s="14"/>
      <c r="B1932" s="9"/>
      <c r="C1932" s="9"/>
      <c r="D1932" s="15"/>
      <c r="E1932" s="9"/>
      <c r="F1932" s="9"/>
      <c r="G1932" s="16" t="str">
        <f aca="false">IF($D1932="","",$D1932*IF($F1932="",1,$F1932))</f>
        <v/>
      </c>
      <c r="H1932" s="9"/>
      <c r="I1932" s="10" t="str">
        <f aca="false">IF($H1932="","",IFERROR(INDEX(Categories!$B$5:$B$19,MATCH($H1932,Categories!$A$5:$A$19,0)),"UNMAPPED"))</f>
        <v/>
      </c>
      <c r="J1932" s="9"/>
      <c r="K1932" s="9"/>
      <c r="L1932" s="9"/>
      <c r="M1932" s="9"/>
      <c r="N1932" s="9"/>
    </row>
    <row r="1933" customFormat="false" ht="15" hidden="false" customHeight="false" outlineLevel="0" collapsed="false">
      <c r="A1933" s="14"/>
      <c r="B1933" s="9"/>
      <c r="C1933" s="9"/>
      <c r="D1933" s="15"/>
      <c r="E1933" s="9"/>
      <c r="F1933" s="9"/>
      <c r="G1933" s="16" t="str">
        <f aca="false">IF($D1933="","",$D1933*IF($F1933="",1,$F1933))</f>
        <v/>
      </c>
      <c r="H1933" s="9"/>
      <c r="I1933" s="10" t="str">
        <f aca="false">IF($H1933="","",IFERROR(INDEX(Categories!$B$5:$B$19,MATCH($H1933,Categories!$A$5:$A$19,0)),"UNMAPPED"))</f>
        <v/>
      </c>
      <c r="J1933" s="9"/>
      <c r="K1933" s="9"/>
      <c r="L1933" s="9"/>
      <c r="M1933" s="9"/>
      <c r="N1933" s="9"/>
    </row>
    <row r="1934" customFormat="false" ht="15" hidden="false" customHeight="false" outlineLevel="0" collapsed="false">
      <c r="A1934" s="14"/>
      <c r="B1934" s="9"/>
      <c r="C1934" s="9"/>
      <c r="D1934" s="15"/>
      <c r="E1934" s="9"/>
      <c r="F1934" s="9"/>
      <c r="G1934" s="16" t="str">
        <f aca="false">IF($D1934="","",$D1934*IF($F1934="",1,$F1934))</f>
        <v/>
      </c>
      <c r="H1934" s="9"/>
      <c r="I1934" s="10" t="str">
        <f aca="false">IF($H1934="","",IFERROR(INDEX(Categories!$B$5:$B$19,MATCH($H1934,Categories!$A$5:$A$19,0)),"UNMAPPED"))</f>
        <v/>
      </c>
      <c r="J1934" s="9"/>
      <c r="K1934" s="9"/>
      <c r="L1934" s="9"/>
      <c r="M1934" s="9"/>
      <c r="N1934" s="9"/>
    </row>
    <row r="1935" customFormat="false" ht="15" hidden="false" customHeight="false" outlineLevel="0" collapsed="false">
      <c r="A1935" s="14"/>
      <c r="B1935" s="9"/>
      <c r="C1935" s="9"/>
      <c r="D1935" s="15"/>
      <c r="E1935" s="9"/>
      <c r="F1935" s="9"/>
      <c r="G1935" s="16" t="str">
        <f aca="false">IF($D1935="","",$D1935*IF($F1935="",1,$F1935))</f>
        <v/>
      </c>
      <c r="H1935" s="9"/>
      <c r="I1935" s="10" t="str">
        <f aca="false">IF($H1935="","",IFERROR(INDEX(Categories!$B$5:$B$19,MATCH($H1935,Categories!$A$5:$A$19,0)),"UNMAPPED"))</f>
        <v/>
      </c>
      <c r="J1935" s="9"/>
      <c r="K1935" s="9"/>
      <c r="L1935" s="9"/>
      <c r="M1935" s="9"/>
      <c r="N1935" s="9"/>
    </row>
    <row r="1936" customFormat="false" ht="15" hidden="false" customHeight="false" outlineLevel="0" collapsed="false">
      <c r="A1936" s="14"/>
      <c r="B1936" s="9"/>
      <c r="C1936" s="9"/>
      <c r="D1936" s="15"/>
      <c r="E1936" s="9"/>
      <c r="F1936" s="9"/>
      <c r="G1936" s="16" t="str">
        <f aca="false">IF($D1936="","",$D1936*IF($F1936="",1,$F1936))</f>
        <v/>
      </c>
      <c r="H1936" s="9"/>
      <c r="I1936" s="10" t="str">
        <f aca="false">IF($H1936="","",IFERROR(INDEX(Categories!$B$5:$B$19,MATCH($H1936,Categories!$A$5:$A$19,0)),"UNMAPPED"))</f>
        <v/>
      </c>
      <c r="J1936" s="9"/>
      <c r="K1936" s="9"/>
      <c r="L1936" s="9"/>
      <c r="M1936" s="9"/>
      <c r="N1936" s="9"/>
    </row>
    <row r="1937" customFormat="false" ht="15" hidden="false" customHeight="false" outlineLevel="0" collapsed="false">
      <c r="A1937" s="14"/>
      <c r="B1937" s="9"/>
      <c r="C1937" s="9"/>
      <c r="D1937" s="15"/>
      <c r="E1937" s="9"/>
      <c r="F1937" s="9"/>
      <c r="G1937" s="16" t="str">
        <f aca="false">IF($D1937="","",$D1937*IF($F1937="",1,$F1937))</f>
        <v/>
      </c>
      <c r="H1937" s="9"/>
      <c r="I1937" s="10" t="str">
        <f aca="false">IF($H1937="","",IFERROR(INDEX(Categories!$B$5:$B$19,MATCH($H1937,Categories!$A$5:$A$19,0)),"UNMAPPED"))</f>
        <v/>
      </c>
      <c r="J1937" s="9"/>
      <c r="K1937" s="9"/>
      <c r="L1937" s="9"/>
      <c r="M1937" s="9"/>
      <c r="N1937" s="9"/>
    </row>
    <row r="1938" customFormat="false" ht="15" hidden="false" customHeight="false" outlineLevel="0" collapsed="false">
      <c r="A1938" s="14"/>
      <c r="B1938" s="9"/>
      <c r="C1938" s="9"/>
      <c r="D1938" s="15"/>
      <c r="E1938" s="9"/>
      <c r="F1938" s="9"/>
      <c r="G1938" s="16" t="str">
        <f aca="false">IF($D1938="","",$D1938*IF($F1938="",1,$F1938))</f>
        <v/>
      </c>
      <c r="H1938" s="9"/>
      <c r="I1938" s="10" t="str">
        <f aca="false">IF($H1938="","",IFERROR(INDEX(Categories!$B$5:$B$19,MATCH($H1938,Categories!$A$5:$A$19,0)),"UNMAPPED"))</f>
        <v/>
      </c>
      <c r="J1938" s="9"/>
      <c r="K1938" s="9"/>
      <c r="L1938" s="9"/>
      <c r="M1938" s="9"/>
      <c r="N1938" s="9"/>
    </row>
    <row r="1939" customFormat="false" ht="15" hidden="false" customHeight="false" outlineLevel="0" collapsed="false">
      <c r="A1939" s="14"/>
      <c r="B1939" s="9"/>
      <c r="C1939" s="9"/>
      <c r="D1939" s="15"/>
      <c r="E1939" s="9"/>
      <c r="F1939" s="9"/>
      <c r="G1939" s="16" t="str">
        <f aca="false">IF($D1939="","",$D1939*IF($F1939="",1,$F1939))</f>
        <v/>
      </c>
      <c r="H1939" s="9"/>
      <c r="I1939" s="10" t="str">
        <f aca="false">IF($H1939="","",IFERROR(INDEX(Categories!$B$5:$B$19,MATCH($H1939,Categories!$A$5:$A$19,0)),"UNMAPPED"))</f>
        <v/>
      </c>
      <c r="J1939" s="9"/>
      <c r="K1939" s="9"/>
      <c r="L1939" s="9"/>
      <c r="M1939" s="9"/>
      <c r="N1939" s="9"/>
    </row>
    <row r="1940" customFormat="false" ht="15" hidden="false" customHeight="false" outlineLevel="0" collapsed="false">
      <c r="A1940" s="14"/>
      <c r="B1940" s="9"/>
      <c r="C1940" s="9"/>
      <c r="D1940" s="15"/>
      <c r="E1940" s="9"/>
      <c r="F1940" s="9"/>
      <c r="G1940" s="16" t="str">
        <f aca="false">IF($D1940="","",$D1940*IF($F1940="",1,$F1940))</f>
        <v/>
      </c>
      <c r="H1940" s="9"/>
      <c r="I1940" s="10" t="str">
        <f aca="false">IF($H1940="","",IFERROR(INDEX(Categories!$B$5:$B$19,MATCH($H1940,Categories!$A$5:$A$19,0)),"UNMAPPED"))</f>
        <v/>
      </c>
      <c r="J1940" s="9"/>
      <c r="K1940" s="9"/>
      <c r="L1940" s="9"/>
      <c r="M1940" s="9"/>
      <c r="N1940" s="9"/>
    </row>
    <row r="1941" customFormat="false" ht="15" hidden="false" customHeight="false" outlineLevel="0" collapsed="false">
      <c r="A1941" s="14"/>
      <c r="B1941" s="9"/>
      <c r="C1941" s="9"/>
      <c r="D1941" s="15"/>
      <c r="E1941" s="9"/>
      <c r="F1941" s="9"/>
      <c r="G1941" s="16" t="str">
        <f aca="false">IF($D1941="","",$D1941*IF($F1941="",1,$F1941))</f>
        <v/>
      </c>
      <c r="H1941" s="9"/>
      <c r="I1941" s="10" t="str">
        <f aca="false">IF($H1941="","",IFERROR(INDEX(Categories!$B$5:$B$19,MATCH($H1941,Categories!$A$5:$A$19,0)),"UNMAPPED"))</f>
        <v/>
      </c>
      <c r="J1941" s="9"/>
      <c r="K1941" s="9"/>
      <c r="L1941" s="9"/>
      <c r="M1941" s="9"/>
      <c r="N1941" s="9"/>
    </row>
    <row r="1942" customFormat="false" ht="15" hidden="false" customHeight="false" outlineLevel="0" collapsed="false">
      <c r="A1942" s="14"/>
      <c r="B1942" s="9"/>
      <c r="C1942" s="9"/>
      <c r="D1942" s="15"/>
      <c r="E1942" s="9"/>
      <c r="F1942" s="9"/>
      <c r="G1942" s="16" t="str">
        <f aca="false">IF($D1942="","",$D1942*IF($F1942="",1,$F1942))</f>
        <v/>
      </c>
      <c r="H1942" s="9"/>
      <c r="I1942" s="10" t="str">
        <f aca="false">IF($H1942="","",IFERROR(INDEX(Categories!$B$5:$B$19,MATCH($H1942,Categories!$A$5:$A$19,0)),"UNMAPPED"))</f>
        <v/>
      </c>
      <c r="J1942" s="9"/>
      <c r="K1942" s="9"/>
      <c r="L1942" s="9"/>
      <c r="M1942" s="9"/>
      <c r="N1942" s="9"/>
    </row>
    <row r="1943" customFormat="false" ht="15" hidden="false" customHeight="false" outlineLevel="0" collapsed="false">
      <c r="A1943" s="14"/>
      <c r="B1943" s="9"/>
      <c r="C1943" s="9"/>
      <c r="D1943" s="15"/>
      <c r="E1943" s="9"/>
      <c r="F1943" s="9"/>
      <c r="G1943" s="16" t="str">
        <f aca="false">IF($D1943="","",$D1943*IF($F1943="",1,$F1943))</f>
        <v/>
      </c>
      <c r="H1943" s="9"/>
      <c r="I1943" s="10" t="str">
        <f aca="false">IF($H1943="","",IFERROR(INDEX(Categories!$B$5:$B$19,MATCH($H1943,Categories!$A$5:$A$19,0)),"UNMAPPED"))</f>
        <v/>
      </c>
      <c r="J1943" s="9"/>
      <c r="K1943" s="9"/>
      <c r="L1943" s="9"/>
      <c r="M1943" s="9"/>
      <c r="N1943" s="9"/>
    </row>
    <row r="1944" customFormat="false" ht="15" hidden="false" customHeight="false" outlineLevel="0" collapsed="false">
      <c r="A1944" s="14"/>
      <c r="B1944" s="9"/>
      <c r="C1944" s="9"/>
      <c r="D1944" s="15"/>
      <c r="E1944" s="9"/>
      <c r="F1944" s="9"/>
      <c r="G1944" s="16" t="str">
        <f aca="false">IF($D1944="","",$D1944*IF($F1944="",1,$F1944))</f>
        <v/>
      </c>
      <c r="H1944" s="9"/>
      <c r="I1944" s="10" t="str">
        <f aca="false">IF($H1944="","",IFERROR(INDEX(Categories!$B$5:$B$19,MATCH($H1944,Categories!$A$5:$A$19,0)),"UNMAPPED"))</f>
        <v/>
      </c>
      <c r="J1944" s="9"/>
      <c r="K1944" s="9"/>
      <c r="L1944" s="9"/>
      <c r="M1944" s="9"/>
      <c r="N1944" s="9"/>
    </row>
    <row r="1945" customFormat="false" ht="15" hidden="false" customHeight="false" outlineLevel="0" collapsed="false">
      <c r="A1945" s="14"/>
      <c r="B1945" s="9"/>
      <c r="C1945" s="9"/>
      <c r="D1945" s="15"/>
      <c r="E1945" s="9"/>
      <c r="F1945" s="9"/>
      <c r="G1945" s="16" t="str">
        <f aca="false">IF($D1945="","",$D1945*IF($F1945="",1,$F1945))</f>
        <v/>
      </c>
      <c r="H1945" s="9"/>
      <c r="I1945" s="10" t="str">
        <f aca="false">IF($H1945="","",IFERROR(INDEX(Categories!$B$5:$B$19,MATCH($H1945,Categories!$A$5:$A$19,0)),"UNMAPPED"))</f>
        <v/>
      </c>
      <c r="J1945" s="9"/>
      <c r="K1945" s="9"/>
      <c r="L1945" s="9"/>
      <c r="M1945" s="9"/>
      <c r="N1945" s="9"/>
    </row>
    <row r="1946" customFormat="false" ht="15" hidden="false" customHeight="false" outlineLevel="0" collapsed="false">
      <c r="A1946" s="14"/>
      <c r="B1946" s="9"/>
      <c r="C1946" s="9"/>
      <c r="D1946" s="15"/>
      <c r="E1946" s="9"/>
      <c r="F1946" s="9"/>
      <c r="G1946" s="16" t="str">
        <f aca="false">IF($D1946="","",$D1946*IF($F1946="",1,$F1946))</f>
        <v/>
      </c>
      <c r="H1946" s="9"/>
      <c r="I1946" s="10" t="str">
        <f aca="false">IF($H1946="","",IFERROR(INDEX(Categories!$B$5:$B$19,MATCH($H1946,Categories!$A$5:$A$19,0)),"UNMAPPED"))</f>
        <v/>
      </c>
      <c r="J1946" s="9"/>
      <c r="K1946" s="9"/>
      <c r="L1946" s="9"/>
      <c r="M1946" s="9"/>
      <c r="N1946" s="9"/>
    </row>
    <row r="1947" customFormat="false" ht="15" hidden="false" customHeight="false" outlineLevel="0" collapsed="false">
      <c r="A1947" s="14"/>
      <c r="B1947" s="9"/>
      <c r="C1947" s="9"/>
      <c r="D1947" s="15"/>
      <c r="E1947" s="9"/>
      <c r="F1947" s="9"/>
      <c r="G1947" s="16" t="str">
        <f aca="false">IF($D1947="","",$D1947*IF($F1947="",1,$F1947))</f>
        <v/>
      </c>
      <c r="H1947" s="9"/>
      <c r="I1947" s="10" t="str">
        <f aca="false">IF($H1947="","",IFERROR(INDEX(Categories!$B$5:$B$19,MATCH($H1947,Categories!$A$5:$A$19,0)),"UNMAPPED"))</f>
        <v/>
      </c>
      <c r="J1947" s="9"/>
      <c r="K1947" s="9"/>
      <c r="L1947" s="9"/>
      <c r="M1947" s="9"/>
      <c r="N1947" s="9"/>
    </row>
    <row r="1948" customFormat="false" ht="15" hidden="false" customHeight="false" outlineLevel="0" collapsed="false">
      <c r="A1948" s="14"/>
      <c r="B1948" s="9"/>
      <c r="C1948" s="9"/>
      <c r="D1948" s="15"/>
      <c r="E1948" s="9"/>
      <c r="F1948" s="9"/>
      <c r="G1948" s="16" t="str">
        <f aca="false">IF($D1948="","",$D1948*IF($F1948="",1,$F1948))</f>
        <v/>
      </c>
      <c r="H1948" s="9"/>
      <c r="I1948" s="10" t="str">
        <f aca="false">IF($H1948="","",IFERROR(INDEX(Categories!$B$5:$B$19,MATCH($H1948,Categories!$A$5:$A$19,0)),"UNMAPPED"))</f>
        <v/>
      </c>
      <c r="J1948" s="9"/>
      <c r="K1948" s="9"/>
      <c r="L1948" s="9"/>
      <c r="M1948" s="9"/>
      <c r="N1948" s="9"/>
    </row>
    <row r="1949" customFormat="false" ht="15" hidden="false" customHeight="false" outlineLevel="0" collapsed="false">
      <c r="A1949" s="14"/>
      <c r="B1949" s="9"/>
      <c r="C1949" s="9"/>
      <c r="D1949" s="15"/>
      <c r="E1949" s="9"/>
      <c r="F1949" s="9"/>
      <c r="G1949" s="16" t="str">
        <f aca="false">IF($D1949="","",$D1949*IF($F1949="",1,$F1949))</f>
        <v/>
      </c>
      <c r="H1949" s="9"/>
      <c r="I1949" s="10" t="str">
        <f aca="false">IF($H1949="","",IFERROR(INDEX(Categories!$B$5:$B$19,MATCH($H1949,Categories!$A$5:$A$19,0)),"UNMAPPED"))</f>
        <v/>
      </c>
      <c r="J1949" s="9"/>
      <c r="K1949" s="9"/>
      <c r="L1949" s="9"/>
      <c r="M1949" s="9"/>
      <c r="N1949" s="9"/>
    </row>
    <row r="1950" customFormat="false" ht="15" hidden="false" customHeight="false" outlineLevel="0" collapsed="false">
      <c r="A1950" s="14"/>
      <c r="B1950" s="9"/>
      <c r="C1950" s="9"/>
      <c r="D1950" s="15"/>
      <c r="E1950" s="9"/>
      <c r="F1950" s="9"/>
      <c r="G1950" s="16" t="str">
        <f aca="false">IF($D1950="","",$D1950*IF($F1950="",1,$F1950))</f>
        <v/>
      </c>
      <c r="H1950" s="9"/>
      <c r="I1950" s="10" t="str">
        <f aca="false">IF($H1950="","",IFERROR(INDEX(Categories!$B$5:$B$19,MATCH($H1950,Categories!$A$5:$A$19,0)),"UNMAPPED"))</f>
        <v/>
      </c>
      <c r="J1950" s="9"/>
      <c r="K1950" s="9"/>
      <c r="L1950" s="9"/>
      <c r="M1950" s="9"/>
      <c r="N1950" s="9"/>
    </row>
    <row r="1951" customFormat="false" ht="15" hidden="false" customHeight="false" outlineLevel="0" collapsed="false">
      <c r="A1951" s="14"/>
      <c r="B1951" s="9"/>
      <c r="C1951" s="9"/>
      <c r="D1951" s="15"/>
      <c r="E1951" s="9"/>
      <c r="F1951" s="9"/>
      <c r="G1951" s="16" t="str">
        <f aca="false">IF($D1951="","",$D1951*IF($F1951="",1,$F1951))</f>
        <v/>
      </c>
      <c r="H1951" s="9"/>
      <c r="I1951" s="10" t="str">
        <f aca="false">IF($H1951="","",IFERROR(INDEX(Categories!$B$5:$B$19,MATCH($H1951,Categories!$A$5:$A$19,0)),"UNMAPPED"))</f>
        <v/>
      </c>
      <c r="J1951" s="9"/>
      <c r="K1951" s="9"/>
      <c r="L1951" s="9"/>
      <c r="M1951" s="9"/>
      <c r="N1951" s="9"/>
    </row>
    <row r="1952" customFormat="false" ht="15" hidden="false" customHeight="false" outlineLevel="0" collapsed="false">
      <c r="A1952" s="14"/>
      <c r="B1952" s="9"/>
      <c r="C1952" s="9"/>
      <c r="D1952" s="15"/>
      <c r="E1952" s="9"/>
      <c r="F1952" s="9"/>
      <c r="G1952" s="16" t="str">
        <f aca="false">IF($D1952="","",$D1952*IF($F1952="",1,$F1952))</f>
        <v/>
      </c>
      <c r="H1952" s="9"/>
      <c r="I1952" s="10" t="str">
        <f aca="false">IF($H1952="","",IFERROR(INDEX(Categories!$B$5:$B$19,MATCH($H1952,Categories!$A$5:$A$19,0)),"UNMAPPED"))</f>
        <v/>
      </c>
      <c r="J1952" s="9"/>
      <c r="K1952" s="9"/>
      <c r="L1952" s="9"/>
      <c r="M1952" s="9"/>
      <c r="N1952" s="9"/>
    </row>
    <row r="1953" customFormat="false" ht="15" hidden="false" customHeight="false" outlineLevel="0" collapsed="false">
      <c r="A1953" s="14"/>
      <c r="B1953" s="9"/>
      <c r="C1953" s="9"/>
      <c r="D1953" s="15"/>
      <c r="E1953" s="9"/>
      <c r="F1953" s="9"/>
      <c r="G1953" s="16" t="str">
        <f aca="false">IF($D1953="","",$D1953*IF($F1953="",1,$F1953))</f>
        <v/>
      </c>
      <c r="H1953" s="9"/>
      <c r="I1953" s="10" t="str">
        <f aca="false">IF($H1953="","",IFERROR(INDEX(Categories!$B$5:$B$19,MATCH($H1953,Categories!$A$5:$A$19,0)),"UNMAPPED"))</f>
        <v/>
      </c>
      <c r="J1953" s="9"/>
      <c r="K1953" s="9"/>
      <c r="L1953" s="9"/>
      <c r="M1953" s="9"/>
      <c r="N1953" s="9"/>
    </row>
    <row r="1954" customFormat="false" ht="15" hidden="false" customHeight="false" outlineLevel="0" collapsed="false">
      <c r="A1954" s="14"/>
      <c r="B1954" s="9"/>
      <c r="C1954" s="9"/>
      <c r="D1954" s="15"/>
      <c r="E1954" s="9"/>
      <c r="F1954" s="9"/>
      <c r="G1954" s="16" t="str">
        <f aca="false">IF($D1954="","",$D1954*IF($F1954="",1,$F1954))</f>
        <v/>
      </c>
      <c r="H1954" s="9"/>
      <c r="I1954" s="10" t="str">
        <f aca="false">IF($H1954="","",IFERROR(INDEX(Categories!$B$5:$B$19,MATCH($H1954,Categories!$A$5:$A$19,0)),"UNMAPPED"))</f>
        <v/>
      </c>
      <c r="J1954" s="9"/>
      <c r="K1954" s="9"/>
      <c r="L1954" s="9"/>
      <c r="M1954" s="9"/>
      <c r="N1954" s="9"/>
    </row>
    <row r="1955" customFormat="false" ht="15" hidden="false" customHeight="false" outlineLevel="0" collapsed="false">
      <c r="A1955" s="14"/>
      <c r="B1955" s="9"/>
      <c r="C1955" s="9"/>
      <c r="D1955" s="15"/>
      <c r="E1955" s="9"/>
      <c r="F1955" s="9"/>
      <c r="G1955" s="16" t="str">
        <f aca="false">IF($D1955="","",$D1955*IF($F1955="",1,$F1955))</f>
        <v/>
      </c>
      <c r="H1955" s="9"/>
      <c r="I1955" s="10" t="str">
        <f aca="false">IF($H1955="","",IFERROR(INDEX(Categories!$B$5:$B$19,MATCH($H1955,Categories!$A$5:$A$19,0)),"UNMAPPED"))</f>
        <v/>
      </c>
      <c r="J1955" s="9"/>
      <c r="K1955" s="9"/>
      <c r="L1955" s="9"/>
      <c r="M1955" s="9"/>
      <c r="N1955" s="9"/>
    </row>
    <row r="1956" customFormat="false" ht="15" hidden="false" customHeight="false" outlineLevel="0" collapsed="false">
      <c r="A1956" s="14"/>
      <c r="B1956" s="9"/>
      <c r="C1956" s="9"/>
      <c r="D1956" s="15"/>
      <c r="E1956" s="9"/>
      <c r="F1956" s="9"/>
      <c r="G1956" s="16" t="str">
        <f aca="false">IF($D1956="","",$D1956*IF($F1956="",1,$F1956))</f>
        <v/>
      </c>
      <c r="H1956" s="9"/>
      <c r="I1956" s="10" t="str">
        <f aca="false">IF($H1956="","",IFERROR(INDEX(Categories!$B$5:$B$19,MATCH($H1956,Categories!$A$5:$A$19,0)),"UNMAPPED"))</f>
        <v/>
      </c>
      <c r="J1956" s="9"/>
      <c r="K1956" s="9"/>
      <c r="L1956" s="9"/>
      <c r="M1956" s="9"/>
      <c r="N1956" s="9"/>
    </row>
    <row r="1957" customFormat="false" ht="15" hidden="false" customHeight="false" outlineLevel="0" collapsed="false">
      <c r="A1957" s="14"/>
      <c r="B1957" s="9"/>
      <c r="C1957" s="9"/>
      <c r="D1957" s="15"/>
      <c r="E1957" s="9"/>
      <c r="F1957" s="9"/>
      <c r="G1957" s="16" t="str">
        <f aca="false">IF($D1957="","",$D1957*IF($F1957="",1,$F1957))</f>
        <v/>
      </c>
      <c r="H1957" s="9"/>
      <c r="I1957" s="10" t="str">
        <f aca="false">IF($H1957="","",IFERROR(INDEX(Categories!$B$5:$B$19,MATCH($H1957,Categories!$A$5:$A$19,0)),"UNMAPPED"))</f>
        <v/>
      </c>
      <c r="J1957" s="9"/>
      <c r="K1957" s="9"/>
      <c r="L1957" s="9"/>
      <c r="M1957" s="9"/>
      <c r="N1957" s="9"/>
    </row>
    <row r="1958" customFormat="false" ht="15" hidden="false" customHeight="false" outlineLevel="0" collapsed="false">
      <c r="A1958" s="14"/>
      <c r="B1958" s="9"/>
      <c r="C1958" s="9"/>
      <c r="D1958" s="15"/>
      <c r="E1958" s="9"/>
      <c r="F1958" s="9"/>
      <c r="G1958" s="16" t="str">
        <f aca="false">IF($D1958="","",$D1958*IF($F1958="",1,$F1958))</f>
        <v/>
      </c>
      <c r="H1958" s="9"/>
      <c r="I1958" s="10" t="str">
        <f aca="false">IF($H1958="","",IFERROR(INDEX(Categories!$B$5:$B$19,MATCH($H1958,Categories!$A$5:$A$19,0)),"UNMAPPED"))</f>
        <v/>
      </c>
      <c r="J1958" s="9"/>
      <c r="K1958" s="9"/>
      <c r="L1958" s="9"/>
      <c r="M1958" s="9"/>
      <c r="N1958" s="9"/>
    </row>
    <row r="1959" customFormat="false" ht="15" hidden="false" customHeight="false" outlineLevel="0" collapsed="false">
      <c r="A1959" s="14"/>
      <c r="B1959" s="9"/>
      <c r="C1959" s="9"/>
      <c r="D1959" s="15"/>
      <c r="E1959" s="9"/>
      <c r="F1959" s="9"/>
      <c r="G1959" s="16" t="str">
        <f aca="false">IF($D1959="","",$D1959*IF($F1959="",1,$F1959))</f>
        <v/>
      </c>
      <c r="H1959" s="9"/>
      <c r="I1959" s="10" t="str">
        <f aca="false">IF($H1959="","",IFERROR(INDEX(Categories!$B$5:$B$19,MATCH($H1959,Categories!$A$5:$A$19,0)),"UNMAPPED"))</f>
        <v/>
      </c>
      <c r="J1959" s="9"/>
      <c r="K1959" s="9"/>
      <c r="L1959" s="9"/>
      <c r="M1959" s="9"/>
      <c r="N1959" s="9"/>
    </row>
    <row r="1960" customFormat="false" ht="15" hidden="false" customHeight="false" outlineLevel="0" collapsed="false">
      <c r="A1960" s="14"/>
      <c r="B1960" s="9"/>
      <c r="C1960" s="9"/>
      <c r="D1960" s="15"/>
      <c r="E1960" s="9"/>
      <c r="F1960" s="9"/>
      <c r="G1960" s="16" t="str">
        <f aca="false">IF($D1960="","",$D1960*IF($F1960="",1,$F1960))</f>
        <v/>
      </c>
      <c r="H1960" s="9"/>
      <c r="I1960" s="10" t="str">
        <f aca="false">IF($H1960="","",IFERROR(INDEX(Categories!$B$5:$B$19,MATCH($H1960,Categories!$A$5:$A$19,0)),"UNMAPPED"))</f>
        <v/>
      </c>
      <c r="J1960" s="9"/>
      <c r="K1960" s="9"/>
      <c r="L1960" s="9"/>
      <c r="M1960" s="9"/>
      <c r="N1960" s="9"/>
    </row>
    <row r="1961" customFormat="false" ht="15" hidden="false" customHeight="false" outlineLevel="0" collapsed="false">
      <c r="A1961" s="14"/>
      <c r="B1961" s="9"/>
      <c r="C1961" s="9"/>
      <c r="D1961" s="15"/>
      <c r="E1961" s="9"/>
      <c r="F1961" s="9"/>
      <c r="G1961" s="16" t="str">
        <f aca="false">IF($D1961="","",$D1961*IF($F1961="",1,$F1961))</f>
        <v/>
      </c>
      <c r="H1961" s="9"/>
      <c r="I1961" s="10" t="str">
        <f aca="false">IF($H1961="","",IFERROR(INDEX(Categories!$B$5:$B$19,MATCH($H1961,Categories!$A$5:$A$19,0)),"UNMAPPED"))</f>
        <v/>
      </c>
      <c r="J1961" s="9"/>
      <c r="K1961" s="9"/>
      <c r="L1961" s="9"/>
      <c r="M1961" s="9"/>
      <c r="N1961" s="9"/>
    </row>
    <row r="1962" customFormat="false" ht="15" hidden="false" customHeight="false" outlineLevel="0" collapsed="false">
      <c r="A1962" s="14"/>
      <c r="B1962" s="9"/>
      <c r="C1962" s="9"/>
      <c r="D1962" s="15"/>
      <c r="E1962" s="9"/>
      <c r="F1962" s="9"/>
      <c r="G1962" s="16" t="str">
        <f aca="false">IF($D1962="","",$D1962*IF($F1962="",1,$F1962))</f>
        <v/>
      </c>
      <c r="H1962" s="9"/>
      <c r="I1962" s="10" t="str">
        <f aca="false">IF($H1962="","",IFERROR(INDEX(Categories!$B$5:$B$19,MATCH($H1962,Categories!$A$5:$A$19,0)),"UNMAPPED"))</f>
        <v/>
      </c>
      <c r="J1962" s="9"/>
      <c r="K1962" s="9"/>
      <c r="L1962" s="9"/>
      <c r="M1962" s="9"/>
      <c r="N1962" s="9"/>
    </row>
    <row r="1963" customFormat="false" ht="15" hidden="false" customHeight="false" outlineLevel="0" collapsed="false">
      <c r="A1963" s="14"/>
      <c r="B1963" s="9"/>
      <c r="C1963" s="9"/>
      <c r="D1963" s="15"/>
      <c r="E1963" s="9"/>
      <c r="F1963" s="9"/>
      <c r="G1963" s="16" t="str">
        <f aca="false">IF($D1963="","",$D1963*IF($F1963="",1,$F1963))</f>
        <v/>
      </c>
      <c r="H1963" s="9"/>
      <c r="I1963" s="10" t="str">
        <f aca="false">IF($H1963="","",IFERROR(INDEX(Categories!$B$5:$B$19,MATCH($H1963,Categories!$A$5:$A$19,0)),"UNMAPPED"))</f>
        <v/>
      </c>
      <c r="J1963" s="9"/>
      <c r="K1963" s="9"/>
      <c r="L1963" s="9"/>
      <c r="M1963" s="9"/>
      <c r="N1963" s="9"/>
    </row>
    <row r="1964" customFormat="false" ht="15" hidden="false" customHeight="false" outlineLevel="0" collapsed="false">
      <c r="A1964" s="14"/>
      <c r="B1964" s="9"/>
      <c r="C1964" s="9"/>
      <c r="D1964" s="15"/>
      <c r="E1964" s="9"/>
      <c r="F1964" s="9"/>
      <c r="G1964" s="16" t="str">
        <f aca="false">IF($D1964="","",$D1964*IF($F1964="",1,$F1964))</f>
        <v/>
      </c>
      <c r="H1964" s="9"/>
      <c r="I1964" s="10" t="str">
        <f aca="false">IF($H1964="","",IFERROR(INDEX(Categories!$B$5:$B$19,MATCH($H1964,Categories!$A$5:$A$19,0)),"UNMAPPED"))</f>
        <v/>
      </c>
      <c r="J1964" s="9"/>
      <c r="K1964" s="9"/>
      <c r="L1964" s="9"/>
      <c r="M1964" s="9"/>
      <c r="N1964" s="9"/>
    </row>
    <row r="1965" customFormat="false" ht="15" hidden="false" customHeight="false" outlineLevel="0" collapsed="false">
      <c r="A1965" s="14"/>
      <c r="B1965" s="9"/>
      <c r="C1965" s="9"/>
      <c r="D1965" s="15"/>
      <c r="E1965" s="9"/>
      <c r="F1965" s="9"/>
      <c r="G1965" s="16" t="str">
        <f aca="false">IF($D1965="","",$D1965*IF($F1965="",1,$F1965))</f>
        <v/>
      </c>
      <c r="H1965" s="9"/>
      <c r="I1965" s="10" t="str">
        <f aca="false">IF($H1965="","",IFERROR(INDEX(Categories!$B$5:$B$19,MATCH($H1965,Categories!$A$5:$A$19,0)),"UNMAPPED"))</f>
        <v/>
      </c>
      <c r="J1965" s="9"/>
      <c r="K1965" s="9"/>
      <c r="L1965" s="9"/>
      <c r="M1965" s="9"/>
      <c r="N1965" s="9"/>
    </row>
    <row r="1966" customFormat="false" ht="15" hidden="false" customHeight="false" outlineLevel="0" collapsed="false">
      <c r="A1966" s="14"/>
      <c r="B1966" s="9"/>
      <c r="C1966" s="9"/>
      <c r="D1966" s="15"/>
      <c r="E1966" s="9"/>
      <c r="F1966" s="9"/>
      <c r="G1966" s="16" t="str">
        <f aca="false">IF($D1966="","",$D1966*IF($F1966="",1,$F1966))</f>
        <v/>
      </c>
      <c r="H1966" s="9"/>
      <c r="I1966" s="10" t="str">
        <f aca="false">IF($H1966="","",IFERROR(INDEX(Categories!$B$5:$B$19,MATCH($H1966,Categories!$A$5:$A$19,0)),"UNMAPPED"))</f>
        <v/>
      </c>
      <c r="J1966" s="9"/>
      <c r="K1966" s="9"/>
      <c r="L1966" s="9"/>
      <c r="M1966" s="9"/>
      <c r="N1966" s="9"/>
    </row>
    <row r="1967" customFormat="false" ht="15" hidden="false" customHeight="false" outlineLevel="0" collapsed="false">
      <c r="A1967" s="14"/>
      <c r="B1967" s="9"/>
      <c r="C1967" s="9"/>
      <c r="D1967" s="15"/>
      <c r="E1967" s="9"/>
      <c r="F1967" s="9"/>
      <c r="G1967" s="16" t="str">
        <f aca="false">IF($D1967="","",$D1967*IF($F1967="",1,$F1967))</f>
        <v/>
      </c>
      <c r="H1967" s="9"/>
      <c r="I1967" s="10" t="str">
        <f aca="false">IF($H1967="","",IFERROR(INDEX(Categories!$B$5:$B$19,MATCH($H1967,Categories!$A$5:$A$19,0)),"UNMAPPED"))</f>
        <v/>
      </c>
      <c r="J1967" s="9"/>
      <c r="K1967" s="9"/>
      <c r="L1967" s="9"/>
      <c r="M1967" s="9"/>
      <c r="N1967" s="9"/>
    </row>
    <row r="1968" customFormat="false" ht="15" hidden="false" customHeight="false" outlineLevel="0" collapsed="false">
      <c r="A1968" s="14"/>
      <c r="B1968" s="9"/>
      <c r="C1968" s="9"/>
      <c r="D1968" s="15"/>
      <c r="E1968" s="9"/>
      <c r="F1968" s="9"/>
      <c r="G1968" s="16" t="str">
        <f aca="false">IF($D1968="","",$D1968*IF($F1968="",1,$F1968))</f>
        <v/>
      </c>
      <c r="H1968" s="9"/>
      <c r="I1968" s="10" t="str">
        <f aca="false">IF($H1968="","",IFERROR(INDEX(Categories!$B$5:$B$19,MATCH($H1968,Categories!$A$5:$A$19,0)),"UNMAPPED"))</f>
        <v/>
      </c>
      <c r="J1968" s="9"/>
      <c r="K1968" s="9"/>
      <c r="L1968" s="9"/>
      <c r="M1968" s="9"/>
      <c r="N1968" s="9"/>
    </row>
    <row r="1969" customFormat="false" ht="15" hidden="false" customHeight="false" outlineLevel="0" collapsed="false">
      <c r="A1969" s="14"/>
      <c r="B1969" s="9"/>
      <c r="C1969" s="9"/>
      <c r="D1969" s="15"/>
      <c r="E1969" s="9"/>
      <c r="F1969" s="9"/>
      <c r="G1969" s="16" t="str">
        <f aca="false">IF($D1969="","",$D1969*IF($F1969="",1,$F1969))</f>
        <v/>
      </c>
      <c r="H1969" s="9"/>
      <c r="I1969" s="10" t="str">
        <f aca="false">IF($H1969="","",IFERROR(INDEX(Categories!$B$5:$B$19,MATCH($H1969,Categories!$A$5:$A$19,0)),"UNMAPPED"))</f>
        <v/>
      </c>
      <c r="J1969" s="9"/>
      <c r="K1969" s="9"/>
      <c r="L1969" s="9"/>
      <c r="M1969" s="9"/>
      <c r="N1969" s="9"/>
    </row>
    <row r="1970" customFormat="false" ht="15" hidden="false" customHeight="false" outlineLevel="0" collapsed="false">
      <c r="A1970" s="14"/>
      <c r="B1970" s="9"/>
      <c r="C1970" s="9"/>
      <c r="D1970" s="15"/>
      <c r="E1970" s="9"/>
      <c r="F1970" s="9"/>
      <c r="G1970" s="16" t="str">
        <f aca="false">IF($D1970="","",$D1970*IF($F1970="",1,$F1970))</f>
        <v/>
      </c>
      <c r="H1970" s="9"/>
      <c r="I1970" s="10" t="str">
        <f aca="false">IF($H1970="","",IFERROR(INDEX(Categories!$B$5:$B$19,MATCH($H1970,Categories!$A$5:$A$19,0)),"UNMAPPED"))</f>
        <v/>
      </c>
      <c r="J1970" s="9"/>
      <c r="K1970" s="9"/>
      <c r="L1970" s="9"/>
      <c r="M1970" s="9"/>
      <c r="N1970" s="9"/>
    </row>
    <row r="1971" customFormat="false" ht="15" hidden="false" customHeight="false" outlineLevel="0" collapsed="false">
      <c r="A1971" s="14"/>
      <c r="B1971" s="9"/>
      <c r="C1971" s="9"/>
      <c r="D1971" s="15"/>
      <c r="E1971" s="9"/>
      <c r="F1971" s="9"/>
      <c r="G1971" s="16" t="str">
        <f aca="false">IF($D1971="","",$D1971*IF($F1971="",1,$F1971))</f>
        <v/>
      </c>
      <c r="H1971" s="9"/>
      <c r="I1971" s="10" t="str">
        <f aca="false">IF($H1971="","",IFERROR(INDEX(Categories!$B$5:$B$19,MATCH($H1971,Categories!$A$5:$A$19,0)),"UNMAPPED"))</f>
        <v/>
      </c>
      <c r="J1971" s="9"/>
      <c r="K1971" s="9"/>
      <c r="L1971" s="9"/>
      <c r="M1971" s="9"/>
      <c r="N1971" s="9"/>
    </row>
    <row r="1972" customFormat="false" ht="15" hidden="false" customHeight="false" outlineLevel="0" collapsed="false">
      <c r="A1972" s="14"/>
      <c r="B1972" s="9"/>
      <c r="C1972" s="9"/>
      <c r="D1972" s="15"/>
      <c r="E1972" s="9"/>
      <c r="F1972" s="9"/>
      <c r="G1972" s="16" t="str">
        <f aca="false">IF($D1972="","",$D1972*IF($F1972="",1,$F1972))</f>
        <v/>
      </c>
      <c r="H1972" s="9"/>
      <c r="I1972" s="10" t="str">
        <f aca="false">IF($H1972="","",IFERROR(INDEX(Categories!$B$5:$B$19,MATCH($H1972,Categories!$A$5:$A$19,0)),"UNMAPPED"))</f>
        <v/>
      </c>
      <c r="J1972" s="9"/>
      <c r="K1972" s="9"/>
      <c r="L1972" s="9"/>
      <c r="M1972" s="9"/>
      <c r="N1972" s="9"/>
    </row>
    <row r="1973" customFormat="false" ht="15" hidden="false" customHeight="false" outlineLevel="0" collapsed="false">
      <c r="A1973" s="14"/>
      <c r="B1973" s="9"/>
      <c r="C1973" s="9"/>
      <c r="D1973" s="15"/>
      <c r="E1973" s="9"/>
      <c r="F1973" s="9"/>
      <c r="G1973" s="16" t="str">
        <f aca="false">IF($D1973="","",$D1973*IF($F1973="",1,$F1973))</f>
        <v/>
      </c>
      <c r="H1973" s="9"/>
      <c r="I1973" s="10" t="str">
        <f aca="false">IF($H1973="","",IFERROR(INDEX(Categories!$B$5:$B$19,MATCH($H1973,Categories!$A$5:$A$19,0)),"UNMAPPED"))</f>
        <v/>
      </c>
      <c r="J1973" s="9"/>
      <c r="K1973" s="9"/>
      <c r="L1973" s="9"/>
      <c r="M1973" s="9"/>
      <c r="N1973" s="9"/>
    </row>
    <row r="1974" customFormat="false" ht="15" hidden="false" customHeight="false" outlineLevel="0" collapsed="false">
      <c r="A1974" s="14"/>
      <c r="B1974" s="9"/>
      <c r="C1974" s="9"/>
      <c r="D1974" s="15"/>
      <c r="E1974" s="9"/>
      <c r="F1974" s="9"/>
      <c r="G1974" s="16" t="str">
        <f aca="false">IF($D1974="","",$D1974*IF($F1974="",1,$F1974))</f>
        <v/>
      </c>
      <c r="H1974" s="9"/>
      <c r="I1974" s="10" t="str">
        <f aca="false">IF($H1974="","",IFERROR(INDEX(Categories!$B$5:$B$19,MATCH($H1974,Categories!$A$5:$A$19,0)),"UNMAPPED"))</f>
        <v/>
      </c>
      <c r="J1974" s="9"/>
      <c r="K1974" s="9"/>
      <c r="L1974" s="9"/>
      <c r="M1974" s="9"/>
      <c r="N1974" s="9"/>
    </row>
    <row r="1975" customFormat="false" ht="15" hidden="false" customHeight="false" outlineLevel="0" collapsed="false">
      <c r="A1975" s="14"/>
      <c r="B1975" s="9"/>
      <c r="C1975" s="9"/>
      <c r="D1975" s="15"/>
      <c r="E1975" s="9"/>
      <c r="F1975" s="9"/>
      <c r="G1975" s="16" t="str">
        <f aca="false">IF($D1975="","",$D1975*IF($F1975="",1,$F1975))</f>
        <v/>
      </c>
      <c r="H1975" s="9"/>
      <c r="I1975" s="10" t="str">
        <f aca="false">IF($H1975="","",IFERROR(INDEX(Categories!$B$5:$B$19,MATCH($H1975,Categories!$A$5:$A$19,0)),"UNMAPPED"))</f>
        <v/>
      </c>
      <c r="J1975" s="9"/>
      <c r="K1975" s="9"/>
      <c r="L1975" s="9"/>
      <c r="M1975" s="9"/>
      <c r="N1975" s="9"/>
    </row>
    <row r="1976" customFormat="false" ht="15" hidden="false" customHeight="false" outlineLevel="0" collapsed="false">
      <c r="A1976" s="14"/>
      <c r="B1976" s="9"/>
      <c r="C1976" s="9"/>
      <c r="D1976" s="15"/>
      <c r="E1976" s="9"/>
      <c r="F1976" s="9"/>
      <c r="G1976" s="16" t="str">
        <f aca="false">IF($D1976="","",$D1976*IF($F1976="",1,$F1976))</f>
        <v/>
      </c>
      <c r="H1976" s="9"/>
      <c r="I1976" s="10" t="str">
        <f aca="false">IF($H1976="","",IFERROR(INDEX(Categories!$B$5:$B$19,MATCH($H1976,Categories!$A$5:$A$19,0)),"UNMAPPED"))</f>
        <v/>
      </c>
      <c r="J1976" s="9"/>
      <c r="K1976" s="9"/>
      <c r="L1976" s="9"/>
      <c r="M1976" s="9"/>
      <c r="N1976" s="9"/>
    </row>
    <row r="1977" customFormat="false" ht="15" hidden="false" customHeight="false" outlineLevel="0" collapsed="false">
      <c r="A1977" s="14"/>
      <c r="B1977" s="9"/>
      <c r="C1977" s="9"/>
      <c r="D1977" s="15"/>
      <c r="E1977" s="9"/>
      <c r="F1977" s="9"/>
      <c r="G1977" s="16" t="str">
        <f aca="false">IF($D1977="","",$D1977*IF($F1977="",1,$F1977))</f>
        <v/>
      </c>
      <c r="H1977" s="9"/>
      <c r="I1977" s="10" t="str">
        <f aca="false">IF($H1977="","",IFERROR(INDEX(Categories!$B$5:$B$19,MATCH($H1977,Categories!$A$5:$A$19,0)),"UNMAPPED"))</f>
        <v/>
      </c>
      <c r="J1977" s="9"/>
      <c r="K1977" s="9"/>
      <c r="L1977" s="9"/>
      <c r="M1977" s="9"/>
      <c r="N1977" s="9"/>
    </row>
    <row r="1978" customFormat="false" ht="15" hidden="false" customHeight="false" outlineLevel="0" collapsed="false">
      <c r="A1978" s="14"/>
      <c r="B1978" s="9"/>
      <c r="C1978" s="9"/>
      <c r="D1978" s="15"/>
      <c r="E1978" s="9"/>
      <c r="F1978" s="9"/>
      <c r="G1978" s="16" t="str">
        <f aca="false">IF($D1978="","",$D1978*IF($F1978="",1,$F1978))</f>
        <v/>
      </c>
      <c r="H1978" s="9"/>
      <c r="I1978" s="10" t="str">
        <f aca="false">IF($H1978="","",IFERROR(INDEX(Categories!$B$5:$B$19,MATCH($H1978,Categories!$A$5:$A$19,0)),"UNMAPPED"))</f>
        <v/>
      </c>
      <c r="J1978" s="9"/>
      <c r="K1978" s="9"/>
      <c r="L1978" s="9"/>
      <c r="M1978" s="9"/>
      <c r="N1978" s="9"/>
    </row>
    <row r="1979" customFormat="false" ht="15" hidden="false" customHeight="false" outlineLevel="0" collapsed="false">
      <c r="A1979" s="14"/>
      <c r="B1979" s="9"/>
      <c r="C1979" s="9"/>
      <c r="D1979" s="15"/>
      <c r="E1979" s="9"/>
      <c r="F1979" s="9"/>
      <c r="G1979" s="16" t="str">
        <f aca="false">IF($D1979="","",$D1979*IF($F1979="",1,$F1979))</f>
        <v/>
      </c>
      <c r="H1979" s="9"/>
      <c r="I1979" s="10" t="str">
        <f aca="false">IF($H1979="","",IFERROR(INDEX(Categories!$B$5:$B$19,MATCH($H1979,Categories!$A$5:$A$19,0)),"UNMAPPED"))</f>
        <v/>
      </c>
      <c r="J1979" s="9"/>
      <c r="K1979" s="9"/>
      <c r="L1979" s="9"/>
      <c r="M1979" s="9"/>
      <c r="N1979" s="9"/>
    </row>
    <row r="1980" customFormat="false" ht="15" hidden="false" customHeight="false" outlineLevel="0" collapsed="false">
      <c r="A1980" s="14"/>
      <c r="B1980" s="9"/>
      <c r="C1980" s="9"/>
      <c r="D1980" s="15"/>
      <c r="E1980" s="9"/>
      <c r="F1980" s="9"/>
      <c r="G1980" s="16" t="str">
        <f aca="false">IF($D1980="","",$D1980*IF($F1980="",1,$F1980))</f>
        <v/>
      </c>
      <c r="H1980" s="9"/>
      <c r="I1980" s="10" t="str">
        <f aca="false">IF($H1980="","",IFERROR(INDEX(Categories!$B$5:$B$19,MATCH($H1980,Categories!$A$5:$A$19,0)),"UNMAPPED"))</f>
        <v/>
      </c>
      <c r="J1980" s="9"/>
      <c r="K1980" s="9"/>
      <c r="L1980" s="9"/>
      <c r="M1980" s="9"/>
      <c r="N1980" s="9"/>
    </row>
    <row r="1981" customFormat="false" ht="15" hidden="false" customHeight="false" outlineLevel="0" collapsed="false">
      <c r="A1981" s="14"/>
      <c r="B1981" s="9"/>
      <c r="C1981" s="9"/>
      <c r="D1981" s="15"/>
      <c r="E1981" s="9"/>
      <c r="F1981" s="9"/>
      <c r="G1981" s="16" t="str">
        <f aca="false">IF($D1981="","",$D1981*IF($F1981="",1,$F1981))</f>
        <v/>
      </c>
      <c r="H1981" s="9"/>
      <c r="I1981" s="10" t="str">
        <f aca="false">IF($H1981="","",IFERROR(INDEX(Categories!$B$5:$B$19,MATCH($H1981,Categories!$A$5:$A$19,0)),"UNMAPPED"))</f>
        <v/>
      </c>
      <c r="J1981" s="9"/>
      <c r="K1981" s="9"/>
      <c r="L1981" s="9"/>
      <c r="M1981" s="9"/>
      <c r="N1981" s="9"/>
    </row>
    <row r="1982" customFormat="false" ht="15" hidden="false" customHeight="false" outlineLevel="0" collapsed="false">
      <c r="A1982" s="14"/>
      <c r="B1982" s="9"/>
      <c r="C1982" s="9"/>
      <c r="D1982" s="15"/>
      <c r="E1982" s="9"/>
      <c r="F1982" s="9"/>
      <c r="G1982" s="16" t="str">
        <f aca="false">IF($D1982="","",$D1982*IF($F1982="",1,$F1982))</f>
        <v/>
      </c>
      <c r="H1982" s="9"/>
      <c r="I1982" s="10" t="str">
        <f aca="false">IF($H1982="","",IFERROR(INDEX(Categories!$B$5:$B$19,MATCH($H1982,Categories!$A$5:$A$19,0)),"UNMAPPED"))</f>
        <v/>
      </c>
      <c r="J1982" s="9"/>
      <c r="K1982" s="9"/>
      <c r="L1982" s="9"/>
      <c r="M1982" s="9"/>
      <c r="N1982" s="9"/>
    </row>
    <row r="1983" customFormat="false" ht="15" hidden="false" customHeight="false" outlineLevel="0" collapsed="false">
      <c r="A1983" s="14"/>
      <c r="B1983" s="9"/>
      <c r="C1983" s="9"/>
      <c r="D1983" s="15"/>
      <c r="E1983" s="9"/>
      <c r="F1983" s="9"/>
      <c r="G1983" s="16" t="str">
        <f aca="false">IF($D1983="","",$D1983*IF($F1983="",1,$F1983))</f>
        <v/>
      </c>
      <c r="H1983" s="9"/>
      <c r="I1983" s="10" t="str">
        <f aca="false">IF($H1983="","",IFERROR(INDEX(Categories!$B$5:$B$19,MATCH($H1983,Categories!$A$5:$A$19,0)),"UNMAPPED"))</f>
        <v/>
      </c>
      <c r="J1983" s="9"/>
      <c r="K1983" s="9"/>
      <c r="L1983" s="9"/>
      <c r="M1983" s="9"/>
      <c r="N1983" s="9"/>
    </row>
    <row r="1984" customFormat="false" ht="15" hidden="false" customHeight="false" outlineLevel="0" collapsed="false">
      <c r="A1984" s="14"/>
      <c r="B1984" s="9"/>
      <c r="C1984" s="9"/>
      <c r="D1984" s="15"/>
      <c r="E1984" s="9"/>
      <c r="F1984" s="9"/>
      <c r="G1984" s="16" t="str">
        <f aca="false">IF($D1984="","",$D1984*IF($F1984="",1,$F1984))</f>
        <v/>
      </c>
      <c r="H1984" s="9"/>
      <c r="I1984" s="10" t="str">
        <f aca="false">IF($H1984="","",IFERROR(INDEX(Categories!$B$5:$B$19,MATCH($H1984,Categories!$A$5:$A$19,0)),"UNMAPPED"))</f>
        <v/>
      </c>
      <c r="J1984" s="9"/>
      <c r="K1984" s="9"/>
      <c r="L1984" s="9"/>
      <c r="M1984" s="9"/>
      <c r="N1984" s="9"/>
    </row>
    <row r="1985" customFormat="false" ht="15" hidden="false" customHeight="false" outlineLevel="0" collapsed="false">
      <c r="A1985" s="14"/>
      <c r="B1985" s="9"/>
      <c r="C1985" s="9"/>
      <c r="D1985" s="15"/>
      <c r="E1985" s="9"/>
      <c r="F1985" s="9"/>
      <c r="G1985" s="16" t="str">
        <f aca="false">IF($D1985="","",$D1985*IF($F1985="",1,$F1985))</f>
        <v/>
      </c>
      <c r="H1985" s="9"/>
      <c r="I1985" s="10" t="str">
        <f aca="false">IF($H1985="","",IFERROR(INDEX(Categories!$B$5:$B$19,MATCH($H1985,Categories!$A$5:$A$19,0)),"UNMAPPED"))</f>
        <v/>
      </c>
      <c r="J1985" s="9"/>
      <c r="K1985" s="9"/>
      <c r="L1985" s="9"/>
      <c r="M1985" s="9"/>
      <c r="N1985" s="9"/>
    </row>
    <row r="1986" customFormat="false" ht="15" hidden="false" customHeight="false" outlineLevel="0" collapsed="false">
      <c r="A1986" s="14"/>
      <c r="B1986" s="9"/>
      <c r="C1986" s="9"/>
      <c r="D1986" s="15"/>
      <c r="E1986" s="9"/>
      <c r="F1986" s="9"/>
      <c r="G1986" s="16" t="str">
        <f aca="false">IF($D1986="","",$D1986*IF($F1986="",1,$F1986))</f>
        <v/>
      </c>
      <c r="H1986" s="9"/>
      <c r="I1986" s="10" t="str">
        <f aca="false">IF($H1986="","",IFERROR(INDEX(Categories!$B$5:$B$19,MATCH($H1986,Categories!$A$5:$A$19,0)),"UNMAPPED"))</f>
        <v/>
      </c>
      <c r="J1986" s="9"/>
      <c r="K1986" s="9"/>
      <c r="L1986" s="9"/>
      <c r="M1986" s="9"/>
      <c r="N1986" s="9"/>
    </row>
    <row r="1987" customFormat="false" ht="15" hidden="false" customHeight="false" outlineLevel="0" collapsed="false">
      <c r="A1987" s="14"/>
      <c r="B1987" s="9"/>
      <c r="C1987" s="9"/>
      <c r="D1987" s="15"/>
      <c r="E1987" s="9"/>
      <c r="F1987" s="9"/>
      <c r="G1987" s="16" t="str">
        <f aca="false">IF($D1987="","",$D1987*IF($F1987="",1,$F1987))</f>
        <v/>
      </c>
      <c r="H1987" s="9"/>
      <c r="I1987" s="10" t="str">
        <f aca="false">IF($H1987="","",IFERROR(INDEX(Categories!$B$5:$B$19,MATCH($H1987,Categories!$A$5:$A$19,0)),"UNMAPPED"))</f>
        <v/>
      </c>
      <c r="J1987" s="9"/>
      <c r="K1987" s="9"/>
      <c r="L1987" s="9"/>
      <c r="M1987" s="9"/>
      <c r="N1987" s="9"/>
    </row>
    <row r="1988" customFormat="false" ht="15" hidden="false" customHeight="false" outlineLevel="0" collapsed="false">
      <c r="A1988" s="14"/>
      <c r="B1988" s="9"/>
      <c r="C1988" s="9"/>
      <c r="D1988" s="15"/>
      <c r="E1988" s="9"/>
      <c r="F1988" s="9"/>
      <c r="G1988" s="16" t="str">
        <f aca="false">IF($D1988="","",$D1988*IF($F1988="",1,$F1988))</f>
        <v/>
      </c>
      <c r="H1988" s="9"/>
      <c r="I1988" s="10" t="str">
        <f aca="false">IF($H1988="","",IFERROR(INDEX(Categories!$B$5:$B$19,MATCH($H1988,Categories!$A$5:$A$19,0)),"UNMAPPED"))</f>
        <v/>
      </c>
      <c r="J1988" s="9"/>
      <c r="K1988" s="9"/>
      <c r="L1988" s="9"/>
      <c r="M1988" s="9"/>
      <c r="N1988" s="9"/>
    </row>
    <row r="1989" customFormat="false" ht="15" hidden="false" customHeight="false" outlineLevel="0" collapsed="false">
      <c r="A1989" s="14"/>
      <c r="B1989" s="9"/>
      <c r="C1989" s="9"/>
      <c r="D1989" s="15"/>
      <c r="E1989" s="9"/>
      <c r="F1989" s="9"/>
      <c r="G1989" s="16" t="str">
        <f aca="false">IF($D1989="","",$D1989*IF($F1989="",1,$F1989))</f>
        <v/>
      </c>
      <c r="H1989" s="9"/>
      <c r="I1989" s="10" t="str">
        <f aca="false">IF($H1989="","",IFERROR(INDEX(Categories!$B$5:$B$19,MATCH($H1989,Categories!$A$5:$A$19,0)),"UNMAPPED"))</f>
        <v/>
      </c>
      <c r="J1989" s="9"/>
      <c r="K1989" s="9"/>
      <c r="L1989" s="9"/>
      <c r="M1989" s="9"/>
      <c r="N1989" s="9"/>
    </row>
    <row r="1990" customFormat="false" ht="15" hidden="false" customHeight="false" outlineLevel="0" collapsed="false">
      <c r="A1990" s="14"/>
      <c r="B1990" s="9"/>
      <c r="C1990" s="9"/>
      <c r="D1990" s="15"/>
      <c r="E1990" s="9"/>
      <c r="F1990" s="9"/>
      <c r="G1990" s="16" t="str">
        <f aca="false">IF($D1990="","",$D1990*IF($F1990="",1,$F1990))</f>
        <v/>
      </c>
      <c r="H1990" s="9"/>
      <c r="I1990" s="10" t="str">
        <f aca="false">IF($H1990="","",IFERROR(INDEX(Categories!$B$5:$B$19,MATCH($H1990,Categories!$A$5:$A$19,0)),"UNMAPPED"))</f>
        <v/>
      </c>
      <c r="J1990" s="9"/>
      <c r="K1990" s="9"/>
      <c r="L1990" s="9"/>
      <c r="M1990" s="9"/>
      <c r="N1990" s="9"/>
    </row>
    <row r="1991" customFormat="false" ht="15" hidden="false" customHeight="false" outlineLevel="0" collapsed="false">
      <c r="A1991" s="14"/>
      <c r="B1991" s="9"/>
      <c r="C1991" s="9"/>
      <c r="D1991" s="15"/>
      <c r="E1991" s="9"/>
      <c r="F1991" s="9"/>
      <c r="G1991" s="16" t="str">
        <f aca="false">IF($D1991="","",$D1991*IF($F1991="",1,$F1991))</f>
        <v/>
      </c>
      <c r="H1991" s="9"/>
      <c r="I1991" s="10" t="str">
        <f aca="false">IF($H1991="","",IFERROR(INDEX(Categories!$B$5:$B$19,MATCH($H1991,Categories!$A$5:$A$19,0)),"UNMAPPED"))</f>
        <v/>
      </c>
      <c r="J1991" s="9"/>
      <c r="K1991" s="9"/>
      <c r="L1991" s="9"/>
      <c r="M1991" s="9"/>
      <c r="N1991" s="9"/>
    </row>
    <row r="1992" customFormat="false" ht="15" hidden="false" customHeight="false" outlineLevel="0" collapsed="false">
      <c r="A1992" s="14"/>
      <c r="B1992" s="9"/>
      <c r="C1992" s="9"/>
      <c r="D1992" s="15"/>
      <c r="E1992" s="9"/>
      <c r="F1992" s="9"/>
      <c r="G1992" s="16" t="str">
        <f aca="false">IF($D1992="","",$D1992*IF($F1992="",1,$F1992))</f>
        <v/>
      </c>
      <c r="H1992" s="9"/>
      <c r="I1992" s="10" t="str">
        <f aca="false">IF($H1992="","",IFERROR(INDEX(Categories!$B$5:$B$19,MATCH($H1992,Categories!$A$5:$A$19,0)),"UNMAPPED"))</f>
        <v/>
      </c>
      <c r="J1992" s="9"/>
      <c r="K1992" s="9"/>
      <c r="L1992" s="9"/>
      <c r="M1992" s="9"/>
      <c r="N1992" s="9"/>
    </row>
    <row r="1993" customFormat="false" ht="15" hidden="false" customHeight="false" outlineLevel="0" collapsed="false">
      <c r="A1993" s="14"/>
      <c r="B1993" s="9"/>
      <c r="C1993" s="9"/>
      <c r="D1993" s="15"/>
      <c r="E1993" s="9"/>
      <c r="F1993" s="9"/>
      <c r="G1993" s="16" t="str">
        <f aca="false">IF($D1993="","",$D1993*IF($F1993="",1,$F1993))</f>
        <v/>
      </c>
      <c r="H1993" s="9"/>
      <c r="I1993" s="10" t="str">
        <f aca="false">IF($H1993="","",IFERROR(INDEX(Categories!$B$5:$B$19,MATCH($H1993,Categories!$A$5:$A$19,0)),"UNMAPPED"))</f>
        <v/>
      </c>
      <c r="J1993" s="9"/>
      <c r="K1993" s="9"/>
      <c r="L1993" s="9"/>
      <c r="M1993" s="9"/>
      <c r="N1993" s="9"/>
    </row>
    <row r="1994" customFormat="false" ht="15" hidden="false" customHeight="false" outlineLevel="0" collapsed="false">
      <c r="A1994" s="14"/>
      <c r="B1994" s="9"/>
      <c r="C1994" s="9"/>
      <c r="D1994" s="15"/>
      <c r="E1994" s="9"/>
      <c r="F1994" s="9"/>
      <c r="G1994" s="16" t="str">
        <f aca="false">IF($D1994="","",$D1994*IF($F1994="",1,$F1994))</f>
        <v/>
      </c>
      <c r="H1994" s="9"/>
      <c r="I1994" s="10" t="str">
        <f aca="false">IF($H1994="","",IFERROR(INDEX(Categories!$B$5:$B$19,MATCH($H1994,Categories!$A$5:$A$19,0)),"UNMAPPED"))</f>
        <v/>
      </c>
      <c r="J1994" s="9"/>
      <c r="K1994" s="9"/>
      <c r="L1994" s="9"/>
      <c r="M1994" s="9"/>
      <c r="N1994" s="9"/>
    </row>
    <row r="1995" customFormat="false" ht="15" hidden="false" customHeight="false" outlineLevel="0" collapsed="false">
      <c r="A1995" s="14"/>
      <c r="B1995" s="9"/>
      <c r="C1995" s="9"/>
      <c r="D1995" s="15"/>
      <c r="E1995" s="9"/>
      <c r="F1995" s="9"/>
      <c r="G1995" s="16" t="str">
        <f aca="false">IF($D1995="","",$D1995*IF($F1995="",1,$F1995))</f>
        <v/>
      </c>
      <c r="H1995" s="9"/>
      <c r="I1995" s="10" t="str">
        <f aca="false">IF($H1995="","",IFERROR(INDEX(Categories!$B$5:$B$19,MATCH($H1995,Categories!$A$5:$A$19,0)),"UNMAPPED"))</f>
        <v/>
      </c>
      <c r="J1995" s="9"/>
      <c r="K1995" s="9"/>
      <c r="L1995" s="9"/>
      <c r="M1995" s="9"/>
      <c r="N1995" s="9"/>
    </row>
    <row r="1996" customFormat="false" ht="15" hidden="false" customHeight="false" outlineLevel="0" collapsed="false">
      <c r="A1996" s="14"/>
      <c r="B1996" s="9"/>
      <c r="C1996" s="9"/>
      <c r="D1996" s="15"/>
      <c r="E1996" s="9"/>
      <c r="F1996" s="9"/>
      <c r="G1996" s="16" t="str">
        <f aca="false">IF($D1996="","",$D1996*IF($F1996="",1,$F1996))</f>
        <v/>
      </c>
      <c r="H1996" s="9"/>
      <c r="I1996" s="10" t="str">
        <f aca="false">IF($H1996="","",IFERROR(INDEX(Categories!$B$5:$B$19,MATCH($H1996,Categories!$A$5:$A$19,0)),"UNMAPPED"))</f>
        <v/>
      </c>
      <c r="J1996" s="9"/>
      <c r="K1996" s="9"/>
      <c r="L1996" s="9"/>
      <c r="M1996" s="9"/>
      <c r="N1996" s="9"/>
    </row>
    <row r="1997" customFormat="false" ht="15" hidden="false" customHeight="false" outlineLevel="0" collapsed="false">
      <c r="A1997" s="14"/>
      <c r="B1997" s="9"/>
      <c r="C1997" s="9"/>
      <c r="D1997" s="15"/>
      <c r="E1997" s="9"/>
      <c r="F1997" s="9"/>
      <c r="G1997" s="16" t="str">
        <f aca="false">IF($D1997="","",$D1997*IF($F1997="",1,$F1997))</f>
        <v/>
      </c>
      <c r="H1997" s="9"/>
      <c r="I1997" s="10" t="str">
        <f aca="false">IF($H1997="","",IFERROR(INDEX(Categories!$B$5:$B$19,MATCH($H1997,Categories!$A$5:$A$19,0)),"UNMAPPED"))</f>
        <v/>
      </c>
      <c r="J1997" s="9"/>
      <c r="K1997" s="9"/>
      <c r="L1997" s="9"/>
      <c r="M1997" s="9"/>
      <c r="N1997" s="9"/>
    </row>
    <row r="1998" customFormat="false" ht="15" hidden="false" customHeight="false" outlineLevel="0" collapsed="false">
      <c r="A1998" s="14"/>
      <c r="B1998" s="9"/>
      <c r="C1998" s="9"/>
      <c r="D1998" s="15"/>
      <c r="E1998" s="9"/>
      <c r="F1998" s="9"/>
      <c r="G1998" s="16" t="str">
        <f aca="false">IF($D1998="","",$D1998*IF($F1998="",1,$F1998))</f>
        <v/>
      </c>
      <c r="H1998" s="9"/>
      <c r="I1998" s="10" t="str">
        <f aca="false">IF($H1998="","",IFERROR(INDEX(Categories!$B$5:$B$19,MATCH($H1998,Categories!$A$5:$A$19,0)),"UNMAPPED"))</f>
        <v/>
      </c>
      <c r="J1998" s="9"/>
      <c r="K1998" s="9"/>
      <c r="L1998" s="9"/>
      <c r="M1998" s="9"/>
      <c r="N1998" s="9"/>
    </row>
    <row r="1999" customFormat="false" ht="15" hidden="false" customHeight="false" outlineLevel="0" collapsed="false">
      <c r="A1999" s="14"/>
      <c r="B1999" s="9"/>
      <c r="C1999" s="9"/>
      <c r="D1999" s="15"/>
      <c r="E1999" s="9"/>
      <c r="F1999" s="9"/>
      <c r="G1999" s="16" t="str">
        <f aca="false">IF($D1999="","",$D1999*IF($F1999="",1,$F1999))</f>
        <v/>
      </c>
      <c r="H1999" s="9"/>
      <c r="I1999" s="10" t="str">
        <f aca="false">IF($H1999="","",IFERROR(INDEX(Categories!$B$5:$B$19,MATCH($H1999,Categories!$A$5:$A$19,0)),"UNMAPPED"))</f>
        <v/>
      </c>
      <c r="J1999" s="9"/>
      <c r="K1999" s="9"/>
      <c r="L1999" s="9"/>
      <c r="M1999" s="9"/>
      <c r="N1999" s="9"/>
    </row>
    <row r="2000" customFormat="false" ht="15" hidden="false" customHeight="false" outlineLevel="0" collapsed="false">
      <c r="A2000" s="14"/>
      <c r="B2000" s="9"/>
      <c r="C2000" s="9"/>
      <c r="D2000" s="15"/>
      <c r="E2000" s="9"/>
      <c r="F2000" s="9"/>
      <c r="G2000" s="16" t="str">
        <f aca="false">IF($D2000="","",$D2000*IF($F2000="",1,$F2000))</f>
        <v/>
      </c>
      <c r="H2000" s="9"/>
      <c r="I2000" s="10" t="str">
        <f aca="false">IF($H2000="","",IFERROR(INDEX(Categories!$B$5:$B$19,MATCH($H2000,Categories!$A$5:$A$19,0)),"UNMAPPED"))</f>
        <v/>
      </c>
      <c r="J2000" s="9"/>
      <c r="K2000" s="9"/>
      <c r="L2000" s="9"/>
      <c r="M2000" s="9"/>
      <c r="N2000" s="9"/>
    </row>
    <row r="2001" customFormat="false" ht="15" hidden="false" customHeight="false" outlineLevel="0" collapsed="false">
      <c r="A2001" s="14"/>
      <c r="B2001" s="9"/>
      <c r="C2001" s="9"/>
      <c r="D2001" s="15"/>
      <c r="E2001" s="9"/>
      <c r="F2001" s="9"/>
      <c r="G2001" s="16" t="str">
        <f aca="false">IF($D2001="","",$D2001*IF($F2001="",1,$F2001))</f>
        <v/>
      </c>
      <c r="H2001" s="9"/>
      <c r="I2001" s="10" t="str">
        <f aca="false">IF($H2001="","",IFERROR(INDEX(Categories!$B$5:$B$19,MATCH($H2001,Categories!$A$5:$A$19,0)),"UNMAPPED"))</f>
        <v/>
      </c>
      <c r="J2001" s="9"/>
      <c r="K2001" s="9"/>
      <c r="L2001" s="9"/>
      <c r="M2001" s="9"/>
      <c r="N2001" s="9"/>
    </row>
    <row r="2002" customFormat="false" ht="15" hidden="false" customHeight="false" outlineLevel="0" collapsed="false">
      <c r="A2002" s="14"/>
      <c r="B2002" s="9"/>
      <c r="C2002" s="9"/>
      <c r="D2002" s="15"/>
      <c r="E2002" s="9"/>
      <c r="F2002" s="9"/>
      <c r="G2002" s="16" t="str">
        <f aca="false">IF($D2002="","",$D2002*IF($F2002="",1,$F2002))</f>
        <v/>
      </c>
      <c r="H2002" s="9"/>
      <c r="I2002" s="10" t="str">
        <f aca="false">IF($H2002="","",IFERROR(INDEX(Categories!$B$5:$B$19,MATCH($H2002,Categories!$A$5:$A$19,0)),"UNMAPPED"))</f>
        <v/>
      </c>
      <c r="J2002" s="9"/>
      <c r="K2002" s="9"/>
      <c r="L2002" s="9"/>
      <c r="M2002" s="9"/>
      <c r="N2002" s="9"/>
    </row>
    <row r="2003" customFormat="false" ht="15" hidden="false" customHeight="false" outlineLevel="0" collapsed="false">
      <c r="A2003" s="14"/>
      <c r="B2003" s="9"/>
      <c r="C2003" s="9"/>
      <c r="D2003" s="15"/>
      <c r="E2003" s="9"/>
      <c r="F2003" s="9"/>
      <c r="G2003" s="16" t="str">
        <f aca="false">IF($D2003="","",$D2003*IF($F2003="",1,$F2003))</f>
        <v/>
      </c>
      <c r="H2003" s="9"/>
      <c r="I2003" s="10" t="str">
        <f aca="false">IF($H2003="","",IFERROR(INDEX(Categories!$B$5:$B$19,MATCH($H2003,Categories!$A$5:$A$19,0)),"UNMAPPED"))</f>
        <v/>
      </c>
      <c r="J2003" s="9"/>
      <c r="K2003" s="9"/>
      <c r="L2003" s="9"/>
      <c r="M2003" s="9"/>
      <c r="N2003" s="9"/>
    </row>
    <row r="2004" customFormat="false" ht="15" hidden="false" customHeight="false" outlineLevel="0" collapsed="false">
      <c r="A2004" s="14"/>
      <c r="B2004" s="9"/>
      <c r="C2004" s="9"/>
      <c r="D2004" s="15"/>
      <c r="E2004" s="9"/>
      <c r="F2004" s="9"/>
      <c r="G2004" s="16" t="str">
        <f aca="false">IF($D2004="","",$D2004*IF($F2004="",1,$F2004))</f>
        <v/>
      </c>
      <c r="H2004" s="9"/>
      <c r="I2004" s="10" t="str">
        <f aca="false">IF($H2004="","",IFERROR(INDEX(Categories!$B$5:$B$19,MATCH($H2004,Categories!$A$5:$A$19,0)),"UNMAPPED"))</f>
        <v/>
      </c>
      <c r="J2004" s="9"/>
      <c r="K2004" s="9"/>
      <c r="L2004" s="9"/>
      <c r="M2004" s="9"/>
      <c r="N2004" s="9"/>
    </row>
  </sheetData>
  <dataValidations count="2">
    <dataValidation allowBlank="true" error="Pick from the Categories tab, or add it there first. A typo here silently breaks every rollup." errorStyle="stop" errorTitle="Not a category" operator="between" showDropDown="false" showErrorMessage="false" showInputMessage="false" sqref="H5:H2004" type="list">
      <formula1>Categories!$A$5:$A$19</formula1>
      <formula2>0</formula2>
    </dataValidation>
    <dataValidation allowBlank="true" errorStyle="stop" operator="between" showDropDown="false" showErrorMessage="false" showInputMessage="false" sqref="J5:J2004" type="list">
      <formula1>"high,medium,low"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3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2" min="2" style="0" width="15"/>
  </cols>
  <sheetData>
    <row r="1" customFormat="false" ht="17.35" hidden="false" customHeight="false" outlineLevel="0" collapsed="false">
      <c r="A1" s="1" t="s">
        <v>104</v>
      </c>
    </row>
    <row r="2" customFormat="false" ht="15" hidden="false" customHeight="false" outlineLevel="0" collapsed="false">
      <c r="A2" s="2" t="s">
        <v>105</v>
      </c>
    </row>
    <row r="4" customFormat="false" ht="39.75" hidden="false" customHeight="true" outlineLevel="0" collapsed="false">
      <c r="A4" s="13" t="s">
        <v>84</v>
      </c>
      <c r="B4" s="17" t="s">
        <v>46</v>
      </c>
      <c r="C4" s="17" t="s">
        <v>49</v>
      </c>
      <c r="D4" s="17" t="s">
        <v>51</v>
      </c>
      <c r="E4" s="17" t="s">
        <v>54</v>
      </c>
      <c r="F4" s="17" t="s">
        <v>56</v>
      </c>
      <c r="G4" s="17" t="s">
        <v>58</v>
      </c>
      <c r="H4" s="17" t="s">
        <v>61</v>
      </c>
      <c r="I4" s="17" t="s">
        <v>63</v>
      </c>
      <c r="J4" s="17" t="s">
        <v>65</v>
      </c>
      <c r="K4" s="17" t="s">
        <v>67</v>
      </c>
      <c r="L4" s="17" t="s">
        <v>69</v>
      </c>
      <c r="M4" s="17" t="s">
        <v>71</v>
      </c>
      <c r="N4" s="17" t="s">
        <v>74</v>
      </c>
      <c r="O4" s="17" t="s">
        <v>76</v>
      </c>
      <c r="P4" s="17" t="s">
        <v>78</v>
      </c>
      <c r="Q4" s="18" t="s">
        <v>47</v>
      </c>
      <c r="R4" s="18" t="s">
        <v>52</v>
      </c>
      <c r="S4" s="18" t="s">
        <v>59</v>
      </c>
      <c r="T4" s="18" t="s">
        <v>72</v>
      </c>
      <c r="U4" s="18" t="s">
        <v>106</v>
      </c>
      <c r="V4" s="18" t="s">
        <v>107</v>
      </c>
    </row>
    <row r="5" customFormat="false" ht="15" hidden="false" customHeight="false" outlineLevel="0" collapsed="false">
      <c r="A5" s="19" t="n">
        <f aca="false">DATE(Setup!$B$6,1,1)</f>
        <v>46023</v>
      </c>
      <c r="B5" s="16" t="n">
        <f aca="false">IF(YEAR($A5)&lt;&gt;Setup!$B$6,"",SUMIFS(Transactions!$G:$G,Transactions!$H:$H,B$4,Transactions!$A:$A,$A5))</f>
        <v>0</v>
      </c>
      <c r="C5" s="16" t="n">
        <f aca="false">IF(YEAR($A5)&lt;&gt;Setup!$B$6,"",SUMIFS(Transactions!$G:$G,Transactions!$H:$H,C$4,Transactions!$A:$A,$A5))</f>
        <v>0</v>
      </c>
      <c r="D5" s="16" t="n">
        <f aca="false">IF(YEAR($A5)&lt;&gt;Setup!$B$6,"",SUMIFS(Transactions!$G:$G,Transactions!$H:$H,D$4,Transactions!$A:$A,$A5))</f>
        <v>0</v>
      </c>
      <c r="E5" s="16" t="n">
        <f aca="false">IF(YEAR($A5)&lt;&gt;Setup!$B$6,"",SUMIFS(Transactions!$G:$G,Transactions!$H:$H,E$4,Transactions!$A:$A,$A5))</f>
        <v>0</v>
      </c>
      <c r="F5" s="16" t="n">
        <f aca="false">IF(YEAR($A5)&lt;&gt;Setup!$B$6,"",SUMIFS(Transactions!$G:$G,Transactions!$H:$H,F$4,Transactions!$A:$A,$A5))</f>
        <v>0</v>
      </c>
      <c r="G5" s="16" t="n">
        <f aca="false">IF(YEAR($A5)&lt;&gt;Setup!$B$6,"",SUMIFS(Transactions!$G:$G,Transactions!$H:$H,G$4,Transactions!$A:$A,$A5))</f>
        <v>0</v>
      </c>
      <c r="H5" s="16" t="n">
        <f aca="false">IF(YEAR($A5)&lt;&gt;Setup!$B$6,"",SUMIFS(Transactions!$G:$G,Transactions!$H:$H,H$4,Transactions!$A:$A,$A5))</f>
        <v>0</v>
      </c>
      <c r="I5" s="16" t="n">
        <f aca="false">IF(YEAR($A5)&lt;&gt;Setup!$B$6,"",SUMIFS(Transactions!$G:$G,Transactions!$H:$H,I$4,Transactions!$A:$A,$A5))</f>
        <v>0</v>
      </c>
      <c r="J5" s="16" t="n">
        <f aca="false">IF(YEAR($A5)&lt;&gt;Setup!$B$6,"",SUMIFS(Transactions!$G:$G,Transactions!$H:$H,J$4,Transactions!$A:$A,$A5))</f>
        <v>0</v>
      </c>
      <c r="K5" s="16" t="n">
        <f aca="false">IF(YEAR($A5)&lt;&gt;Setup!$B$6,"",SUMIFS(Transactions!$G:$G,Transactions!$H:$H,K$4,Transactions!$A:$A,$A5))</f>
        <v>0</v>
      </c>
      <c r="L5" s="16" t="n">
        <f aca="false">IF(YEAR($A5)&lt;&gt;Setup!$B$6,"",SUMIFS(Transactions!$G:$G,Transactions!$H:$H,L$4,Transactions!$A:$A,$A5))</f>
        <v>0</v>
      </c>
      <c r="M5" s="16" t="n">
        <f aca="false">IF(YEAR($A5)&lt;&gt;Setup!$B$6,"",SUMIFS(Transactions!$G:$G,Transactions!$H:$H,M$4,Transactions!$A:$A,$A5))</f>
        <v>0</v>
      </c>
      <c r="N5" s="16" t="n">
        <f aca="false">IF(YEAR($A5)&lt;&gt;Setup!$B$6,"",SUMIFS(Transactions!$G:$G,Transactions!$H:$H,N$4,Transactions!$A:$A,$A5))</f>
        <v>0</v>
      </c>
      <c r="O5" s="16" t="n">
        <f aca="false">IF(YEAR($A5)&lt;&gt;Setup!$B$6,"",SUMIFS(Transactions!$G:$G,Transactions!$H:$H,O$4,Transactions!$A:$A,$A5))</f>
        <v>0</v>
      </c>
      <c r="P5" s="16" t="n">
        <f aca="false">IF(YEAR($A5)&lt;&gt;Setup!$B$6,"",SUMIFS(Transactions!$G:$G,Transactions!$H:$H,P$4,Transactions!$A:$A,$A5))</f>
        <v>0</v>
      </c>
      <c r="Q5" s="16" t="n">
        <f aca="false">IF(YEAR($A5)&lt;&gt;Setup!$B$6,"",SUM(B5:C5))</f>
        <v>0</v>
      </c>
      <c r="R5" s="16" t="n">
        <f aca="false">IF(YEAR($A5)&lt;&gt;Setup!$B$6,"",SUM(D5:F5))</f>
        <v>0</v>
      </c>
      <c r="S5" s="16" t="n">
        <f aca="false">IF(YEAR($A5)&lt;&gt;Setup!$B$6,"",SUM(G5:L5))</f>
        <v>0</v>
      </c>
      <c r="T5" s="16" t="n">
        <f aca="false">IF(YEAR($A5)&lt;&gt;Setup!$B$6,"",SUM(M5:P5))</f>
        <v>0</v>
      </c>
      <c r="U5" s="20" t="n">
        <f aca="false">IF(YEAR($A5)&lt;&gt;Setup!$B$6,"",SUM(B5:P5))</f>
        <v>0</v>
      </c>
      <c r="V5" s="20" t="n">
        <f aca="false">IF(YEAR($A5)&lt;&gt;Setup!$B$6,"",U5)</f>
        <v>0</v>
      </c>
    </row>
    <row r="6" customFormat="false" ht="15" hidden="false" customHeight="false" outlineLevel="0" collapsed="false">
      <c r="A6" s="19" t="n">
        <f aca="false">DATE(Setup!$B$6,1,1)+1</f>
        <v>46024</v>
      </c>
      <c r="B6" s="16" t="n">
        <f aca="false">IF(YEAR($A6)&lt;&gt;Setup!$B$6,"",SUMIFS(Transactions!$G:$G,Transactions!$H:$H,B$4,Transactions!$A:$A,$A6))</f>
        <v>0</v>
      </c>
      <c r="C6" s="16" t="n">
        <f aca="false">IF(YEAR($A6)&lt;&gt;Setup!$B$6,"",SUMIFS(Transactions!$G:$G,Transactions!$H:$H,C$4,Transactions!$A:$A,$A6))</f>
        <v>0</v>
      </c>
      <c r="D6" s="16" t="n">
        <f aca="false">IF(YEAR($A6)&lt;&gt;Setup!$B$6,"",SUMIFS(Transactions!$G:$G,Transactions!$H:$H,D$4,Transactions!$A:$A,$A6))</f>
        <v>0</v>
      </c>
      <c r="E6" s="16" t="n">
        <f aca="false">IF(YEAR($A6)&lt;&gt;Setup!$B$6,"",SUMIFS(Transactions!$G:$G,Transactions!$H:$H,E$4,Transactions!$A:$A,$A6))</f>
        <v>0</v>
      </c>
      <c r="F6" s="16" t="n">
        <f aca="false">IF(YEAR($A6)&lt;&gt;Setup!$B$6,"",SUMIFS(Transactions!$G:$G,Transactions!$H:$H,F$4,Transactions!$A:$A,$A6))</f>
        <v>0</v>
      </c>
      <c r="G6" s="16" t="n">
        <f aca="false">IF(YEAR($A6)&lt;&gt;Setup!$B$6,"",SUMIFS(Transactions!$G:$G,Transactions!$H:$H,G$4,Transactions!$A:$A,$A6))</f>
        <v>0</v>
      </c>
      <c r="H6" s="16" t="n">
        <f aca="false">IF(YEAR($A6)&lt;&gt;Setup!$B$6,"",SUMIFS(Transactions!$G:$G,Transactions!$H:$H,H$4,Transactions!$A:$A,$A6))</f>
        <v>0</v>
      </c>
      <c r="I6" s="16" t="n">
        <f aca="false">IF(YEAR($A6)&lt;&gt;Setup!$B$6,"",SUMIFS(Transactions!$G:$G,Transactions!$H:$H,I$4,Transactions!$A:$A,$A6))</f>
        <v>0</v>
      </c>
      <c r="J6" s="16" t="n">
        <f aca="false">IF(YEAR($A6)&lt;&gt;Setup!$B$6,"",SUMIFS(Transactions!$G:$G,Transactions!$H:$H,J$4,Transactions!$A:$A,$A6))</f>
        <v>0</v>
      </c>
      <c r="K6" s="16" t="n">
        <f aca="false">IF(YEAR($A6)&lt;&gt;Setup!$B$6,"",SUMIFS(Transactions!$G:$G,Transactions!$H:$H,K$4,Transactions!$A:$A,$A6))</f>
        <v>0</v>
      </c>
      <c r="L6" s="16" t="n">
        <f aca="false">IF(YEAR($A6)&lt;&gt;Setup!$B$6,"",SUMIFS(Transactions!$G:$G,Transactions!$H:$H,L$4,Transactions!$A:$A,$A6))</f>
        <v>0</v>
      </c>
      <c r="M6" s="16" t="n">
        <f aca="false">IF(YEAR($A6)&lt;&gt;Setup!$B$6,"",SUMIFS(Transactions!$G:$G,Transactions!$H:$H,M$4,Transactions!$A:$A,$A6))</f>
        <v>0</v>
      </c>
      <c r="N6" s="16" t="n">
        <f aca="false">IF(YEAR($A6)&lt;&gt;Setup!$B$6,"",SUMIFS(Transactions!$G:$G,Transactions!$H:$H,N$4,Transactions!$A:$A,$A6))</f>
        <v>0</v>
      </c>
      <c r="O6" s="16" t="n">
        <f aca="false">IF(YEAR($A6)&lt;&gt;Setup!$B$6,"",SUMIFS(Transactions!$G:$G,Transactions!$H:$H,O$4,Transactions!$A:$A,$A6))</f>
        <v>0</v>
      </c>
      <c r="P6" s="16" t="n">
        <f aca="false">IF(YEAR($A6)&lt;&gt;Setup!$B$6,"",SUMIFS(Transactions!$G:$G,Transactions!$H:$H,P$4,Transactions!$A:$A,$A6))</f>
        <v>0</v>
      </c>
      <c r="Q6" s="16" t="n">
        <f aca="false">IF(YEAR($A6)&lt;&gt;Setup!$B$6,"",SUM(B6:C6))</f>
        <v>0</v>
      </c>
      <c r="R6" s="16" t="n">
        <f aca="false">IF(YEAR($A6)&lt;&gt;Setup!$B$6,"",SUM(D6:F6))</f>
        <v>0</v>
      </c>
      <c r="S6" s="16" t="n">
        <f aca="false">IF(YEAR($A6)&lt;&gt;Setup!$B$6,"",SUM(G6:L6))</f>
        <v>0</v>
      </c>
      <c r="T6" s="16" t="n">
        <f aca="false">IF(YEAR($A6)&lt;&gt;Setup!$B$6,"",SUM(M6:P6))</f>
        <v>0</v>
      </c>
      <c r="U6" s="20" t="n">
        <f aca="false">IF(YEAR($A6)&lt;&gt;Setup!$B$6,"",SUM(B6:P6))</f>
        <v>0</v>
      </c>
      <c r="V6" s="20" t="n">
        <f aca="false">IF(YEAR($A6)&lt;&gt;Setup!$B$6,"",N(V5)+U6)</f>
        <v>0</v>
      </c>
    </row>
    <row r="7" customFormat="false" ht="15" hidden="false" customHeight="false" outlineLevel="0" collapsed="false">
      <c r="A7" s="19" t="n">
        <f aca="false">DATE(Setup!$B$6,1,1)+2</f>
        <v>46025</v>
      </c>
      <c r="B7" s="16" t="n">
        <f aca="false">IF(YEAR($A7)&lt;&gt;Setup!$B$6,"",SUMIFS(Transactions!$G:$G,Transactions!$H:$H,B$4,Transactions!$A:$A,$A7))</f>
        <v>0</v>
      </c>
      <c r="C7" s="16" t="n">
        <f aca="false">IF(YEAR($A7)&lt;&gt;Setup!$B$6,"",SUMIFS(Transactions!$G:$G,Transactions!$H:$H,C$4,Transactions!$A:$A,$A7))</f>
        <v>0</v>
      </c>
      <c r="D7" s="16" t="n">
        <f aca="false">IF(YEAR($A7)&lt;&gt;Setup!$B$6,"",SUMIFS(Transactions!$G:$G,Transactions!$H:$H,D$4,Transactions!$A:$A,$A7))</f>
        <v>0</v>
      </c>
      <c r="E7" s="16" t="n">
        <f aca="false">IF(YEAR($A7)&lt;&gt;Setup!$B$6,"",SUMIFS(Transactions!$G:$G,Transactions!$H:$H,E$4,Transactions!$A:$A,$A7))</f>
        <v>0</v>
      </c>
      <c r="F7" s="16" t="n">
        <f aca="false">IF(YEAR($A7)&lt;&gt;Setup!$B$6,"",SUMIFS(Transactions!$G:$G,Transactions!$H:$H,F$4,Transactions!$A:$A,$A7))</f>
        <v>0</v>
      </c>
      <c r="G7" s="16" t="n">
        <f aca="false">IF(YEAR($A7)&lt;&gt;Setup!$B$6,"",SUMIFS(Transactions!$G:$G,Transactions!$H:$H,G$4,Transactions!$A:$A,$A7))</f>
        <v>0</v>
      </c>
      <c r="H7" s="16" t="n">
        <f aca="false">IF(YEAR($A7)&lt;&gt;Setup!$B$6,"",SUMIFS(Transactions!$G:$G,Transactions!$H:$H,H$4,Transactions!$A:$A,$A7))</f>
        <v>0</v>
      </c>
      <c r="I7" s="16" t="n">
        <f aca="false">IF(YEAR($A7)&lt;&gt;Setup!$B$6,"",SUMIFS(Transactions!$G:$G,Transactions!$H:$H,I$4,Transactions!$A:$A,$A7))</f>
        <v>0</v>
      </c>
      <c r="J7" s="16" t="n">
        <f aca="false">IF(YEAR($A7)&lt;&gt;Setup!$B$6,"",SUMIFS(Transactions!$G:$G,Transactions!$H:$H,J$4,Transactions!$A:$A,$A7))</f>
        <v>0</v>
      </c>
      <c r="K7" s="16" t="n">
        <f aca="false">IF(YEAR($A7)&lt;&gt;Setup!$B$6,"",SUMIFS(Transactions!$G:$G,Transactions!$H:$H,K$4,Transactions!$A:$A,$A7))</f>
        <v>0</v>
      </c>
      <c r="L7" s="16" t="n">
        <f aca="false">IF(YEAR($A7)&lt;&gt;Setup!$B$6,"",SUMIFS(Transactions!$G:$G,Transactions!$H:$H,L$4,Transactions!$A:$A,$A7))</f>
        <v>0</v>
      </c>
      <c r="M7" s="16" t="n">
        <f aca="false">IF(YEAR($A7)&lt;&gt;Setup!$B$6,"",SUMIFS(Transactions!$G:$G,Transactions!$H:$H,M$4,Transactions!$A:$A,$A7))</f>
        <v>0</v>
      </c>
      <c r="N7" s="16" t="n">
        <f aca="false">IF(YEAR($A7)&lt;&gt;Setup!$B$6,"",SUMIFS(Transactions!$G:$G,Transactions!$H:$H,N$4,Transactions!$A:$A,$A7))</f>
        <v>0</v>
      </c>
      <c r="O7" s="16" t="n">
        <f aca="false">IF(YEAR($A7)&lt;&gt;Setup!$B$6,"",SUMIFS(Transactions!$G:$G,Transactions!$H:$H,O$4,Transactions!$A:$A,$A7))</f>
        <v>0</v>
      </c>
      <c r="P7" s="16" t="n">
        <f aca="false">IF(YEAR($A7)&lt;&gt;Setup!$B$6,"",SUMIFS(Transactions!$G:$G,Transactions!$H:$H,P$4,Transactions!$A:$A,$A7))</f>
        <v>0</v>
      </c>
      <c r="Q7" s="16" t="n">
        <f aca="false">IF(YEAR($A7)&lt;&gt;Setup!$B$6,"",SUM(B7:C7))</f>
        <v>0</v>
      </c>
      <c r="R7" s="16" t="n">
        <f aca="false">IF(YEAR($A7)&lt;&gt;Setup!$B$6,"",SUM(D7:F7))</f>
        <v>0</v>
      </c>
      <c r="S7" s="16" t="n">
        <f aca="false">IF(YEAR($A7)&lt;&gt;Setup!$B$6,"",SUM(G7:L7))</f>
        <v>0</v>
      </c>
      <c r="T7" s="16" t="n">
        <f aca="false">IF(YEAR($A7)&lt;&gt;Setup!$B$6,"",SUM(M7:P7))</f>
        <v>0</v>
      </c>
      <c r="U7" s="20" t="n">
        <f aca="false">IF(YEAR($A7)&lt;&gt;Setup!$B$6,"",SUM(B7:P7))</f>
        <v>0</v>
      </c>
      <c r="V7" s="20" t="n">
        <f aca="false">IF(YEAR($A7)&lt;&gt;Setup!$B$6,"",N(V6)+U7)</f>
        <v>0</v>
      </c>
    </row>
    <row r="8" customFormat="false" ht="15" hidden="false" customHeight="false" outlineLevel="0" collapsed="false">
      <c r="A8" s="19" t="n">
        <f aca="false">DATE(Setup!$B$6,1,1)+3</f>
        <v>46026</v>
      </c>
      <c r="B8" s="16" t="n">
        <f aca="false">IF(YEAR($A8)&lt;&gt;Setup!$B$6,"",SUMIFS(Transactions!$G:$G,Transactions!$H:$H,B$4,Transactions!$A:$A,$A8))</f>
        <v>0</v>
      </c>
      <c r="C8" s="16" t="n">
        <f aca="false">IF(YEAR($A8)&lt;&gt;Setup!$B$6,"",SUMIFS(Transactions!$G:$G,Transactions!$H:$H,C$4,Transactions!$A:$A,$A8))</f>
        <v>0</v>
      </c>
      <c r="D8" s="16" t="n">
        <f aca="false">IF(YEAR($A8)&lt;&gt;Setup!$B$6,"",SUMIFS(Transactions!$G:$G,Transactions!$H:$H,D$4,Transactions!$A:$A,$A8))</f>
        <v>0</v>
      </c>
      <c r="E8" s="16" t="n">
        <f aca="false">IF(YEAR($A8)&lt;&gt;Setup!$B$6,"",SUMIFS(Transactions!$G:$G,Transactions!$H:$H,E$4,Transactions!$A:$A,$A8))</f>
        <v>0</v>
      </c>
      <c r="F8" s="16" t="n">
        <f aca="false">IF(YEAR($A8)&lt;&gt;Setup!$B$6,"",SUMIFS(Transactions!$G:$G,Transactions!$H:$H,F$4,Transactions!$A:$A,$A8))</f>
        <v>0</v>
      </c>
      <c r="G8" s="16" t="n">
        <f aca="false">IF(YEAR($A8)&lt;&gt;Setup!$B$6,"",SUMIFS(Transactions!$G:$G,Transactions!$H:$H,G$4,Transactions!$A:$A,$A8))</f>
        <v>0</v>
      </c>
      <c r="H8" s="16" t="n">
        <f aca="false">IF(YEAR($A8)&lt;&gt;Setup!$B$6,"",SUMIFS(Transactions!$G:$G,Transactions!$H:$H,H$4,Transactions!$A:$A,$A8))</f>
        <v>0</v>
      </c>
      <c r="I8" s="16" t="n">
        <f aca="false">IF(YEAR($A8)&lt;&gt;Setup!$B$6,"",SUMIFS(Transactions!$G:$G,Transactions!$H:$H,I$4,Transactions!$A:$A,$A8))</f>
        <v>0</v>
      </c>
      <c r="J8" s="16" t="n">
        <f aca="false">IF(YEAR($A8)&lt;&gt;Setup!$B$6,"",SUMIFS(Transactions!$G:$G,Transactions!$H:$H,J$4,Transactions!$A:$A,$A8))</f>
        <v>0</v>
      </c>
      <c r="K8" s="16" t="n">
        <f aca="false">IF(YEAR($A8)&lt;&gt;Setup!$B$6,"",SUMIFS(Transactions!$G:$G,Transactions!$H:$H,K$4,Transactions!$A:$A,$A8))</f>
        <v>0</v>
      </c>
      <c r="L8" s="16" t="n">
        <f aca="false">IF(YEAR($A8)&lt;&gt;Setup!$B$6,"",SUMIFS(Transactions!$G:$G,Transactions!$H:$H,L$4,Transactions!$A:$A,$A8))</f>
        <v>0</v>
      </c>
      <c r="M8" s="16" t="n">
        <f aca="false">IF(YEAR($A8)&lt;&gt;Setup!$B$6,"",SUMIFS(Transactions!$G:$G,Transactions!$H:$H,M$4,Transactions!$A:$A,$A8))</f>
        <v>0</v>
      </c>
      <c r="N8" s="16" t="n">
        <f aca="false">IF(YEAR($A8)&lt;&gt;Setup!$B$6,"",SUMIFS(Transactions!$G:$G,Transactions!$H:$H,N$4,Transactions!$A:$A,$A8))</f>
        <v>0</v>
      </c>
      <c r="O8" s="16" t="n">
        <f aca="false">IF(YEAR($A8)&lt;&gt;Setup!$B$6,"",SUMIFS(Transactions!$G:$G,Transactions!$H:$H,O$4,Transactions!$A:$A,$A8))</f>
        <v>0</v>
      </c>
      <c r="P8" s="16" t="n">
        <f aca="false">IF(YEAR($A8)&lt;&gt;Setup!$B$6,"",SUMIFS(Transactions!$G:$G,Transactions!$H:$H,P$4,Transactions!$A:$A,$A8))</f>
        <v>0</v>
      </c>
      <c r="Q8" s="16" t="n">
        <f aca="false">IF(YEAR($A8)&lt;&gt;Setup!$B$6,"",SUM(B8:C8))</f>
        <v>0</v>
      </c>
      <c r="R8" s="16" t="n">
        <f aca="false">IF(YEAR($A8)&lt;&gt;Setup!$B$6,"",SUM(D8:F8))</f>
        <v>0</v>
      </c>
      <c r="S8" s="16" t="n">
        <f aca="false">IF(YEAR($A8)&lt;&gt;Setup!$B$6,"",SUM(G8:L8))</f>
        <v>0</v>
      </c>
      <c r="T8" s="16" t="n">
        <f aca="false">IF(YEAR($A8)&lt;&gt;Setup!$B$6,"",SUM(M8:P8))</f>
        <v>0</v>
      </c>
      <c r="U8" s="20" t="n">
        <f aca="false">IF(YEAR($A8)&lt;&gt;Setup!$B$6,"",SUM(B8:P8))</f>
        <v>0</v>
      </c>
      <c r="V8" s="20" t="n">
        <f aca="false">IF(YEAR($A8)&lt;&gt;Setup!$B$6,"",N(V7)+U8)</f>
        <v>0</v>
      </c>
    </row>
    <row r="9" customFormat="false" ht="15" hidden="false" customHeight="false" outlineLevel="0" collapsed="false">
      <c r="A9" s="19" t="n">
        <f aca="false">DATE(Setup!$B$6,1,1)+4</f>
        <v>46027</v>
      </c>
      <c r="B9" s="16" t="n">
        <f aca="false">IF(YEAR($A9)&lt;&gt;Setup!$B$6,"",SUMIFS(Transactions!$G:$G,Transactions!$H:$H,B$4,Transactions!$A:$A,$A9))</f>
        <v>0</v>
      </c>
      <c r="C9" s="16" t="n">
        <f aca="false">IF(YEAR($A9)&lt;&gt;Setup!$B$6,"",SUMIFS(Transactions!$G:$G,Transactions!$H:$H,C$4,Transactions!$A:$A,$A9))</f>
        <v>0</v>
      </c>
      <c r="D9" s="16" t="n">
        <f aca="false">IF(YEAR($A9)&lt;&gt;Setup!$B$6,"",SUMIFS(Transactions!$G:$G,Transactions!$H:$H,D$4,Transactions!$A:$A,$A9))</f>
        <v>0</v>
      </c>
      <c r="E9" s="16" t="n">
        <f aca="false">IF(YEAR($A9)&lt;&gt;Setup!$B$6,"",SUMIFS(Transactions!$G:$G,Transactions!$H:$H,E$4,Transactions!$A:$A,$A9))</f>
        <v>0</v>
      </c>
      <c r="F9" s="16" t="n">
        <f aca="false">IF(YEAR($A9)&lt;&gt;Setup!$B$6,"",SUMIFS(Transactions!$G:$G,Transactions!$H:$H,F$4,Transactions!$A:$A,$A9))</f>
        <v>0</v>
      </c>
      <c r="G9" s="16" t="n">
        <f aca="false">IF(YEAR($A9)&lt;&gt;Setup!$B$6,"",SUMIFS(Transactions!$G:$G,Transactions!$H:$H,G$4,Transactions!$A:$A,$A9))</f>
        <v>0</v>
      </c>
      <c r="H9" s="16" t="n">
        <f aca="false">IF(YEAR($A9)&lt;&gt;Setup!$B$6,"",SUMIFS(Transactions!$G:$G,Transactions!$H:$H,H$4,Transactions!$A:$A,$A9))</f>
        <v>0</v>
      </c>
      <c r="I9" s="16" t="n">
        <f aca="false">IF(YEAR($A9)&lt;&gt;Setup!$B$6,"",SUMIFS(Transactions!$G:$G,Transactions!$H:$H,I$4,Transactions!$A:$A,$A9))</f>
        <v>0</v>
      </c>
      <c r="J9" s="16" t="n">
        <f aca="false">IF(YEAR($A9)&lt;&gt;Setup!$B$6,"",SUMIFS(Transactions!$G:$G,Transactions!$H:$H,J$4,Transactions!$A:$A,$A9))</f>
        <v>0</v>
      </c>
      <c r="K9" s="16" t="n">
        <f aca="false">IF(YEAR($A9)&lt;&gt;Setup!$B$6,"",SUMIFS(Transactions!$G:$G,Transactions!$H:$H,K$4,Transactions!$A:$A,$A9))</f>
        <v>0</v>
      </c>
      <c r="L9" s="16" t="n">
        <f aca="false">IF(YEAR($A9)&lt;&gt;Setup!$B$6,"",SUMIFS(Transactions!$G:$G,Transactions!$H:$H,L$4,Transactions!$A:$A,$A9))</f>
        <v>0</v>
      </c>
      <c r="M9" s="16" t="n">
        <f aca="false">IF(YEAR($A9)&lt;&gt;Setup!$B$6,"",SUMIFS(Transactions!$G:$G,Transactions!$H:$H,M$4,Transactions!$A:$A,$A9))</f>
        <v>0</v>
      </c>
      <c r="N9" s="16" t="n">
        <f aca="false">IF(YEAR($A9)&lt;&gt;Setup!$B$6,"",SUMIFS(Transactions!$G:$G,Transactions!$H:$H,N$4,Transactions!$A:$A,$A9))</f>
        <v>0</v>
      </c>
      <c r="O9" s="16" t="n">
        <f aca="false">IF(YEAR($A9)&lt;&gt;Setup!$B$6,"",SUMIFS(Transactions!$G:$G,Transactions!$H:$H,O$4,Transactions!$A:$A,$A9))</f>
        <v>0</v>
      </c>
      <c r="P9" s="16" t="n">
        <f aca="false">IF(YEAR($A9)&lt;&gt;Setup!$B$6,"",SUMIFS(Transactions!$G:$G,Transactions!$H:$H,P$4,Transactions!$A:$A,$A9))</f>
        <v>0</v>
      </c>
      <c r="Q9" s="16" t="n">
        <f aca="false">IF(YEAR($A9)&lt;&gt;Setup!$B$6,"",SUM(B9:C9))</f>
        <v>0</v>
      </c>
      <c r="R9" s="16" t="n">
        <f aca="false">IF(YEAR($A9)&lt;&gt;Setup!$B$6,"",SUM(D9:F9))</f>
        <v>0</v>
      </c>
      <c r="S9" s="16" t="n">
        <f aca="false">IF(YEAR($A9)&lt;&gt;Setup!$B$6,"",SUM(G9:L9))</f>
        <v>0</v>
      </c>
      <c r="T9" s="16" t="n">
        <f aca="false">IF(YEAR($A9)&lt;&gt;Setup!$B$6,"",SUM(M9:P9))</f>
        <v>0</v>
      </c>
      <c r="U9" s="20" t="n">
        <f aca="false">IF(YEAR($A9)&lt;&gt;Setup!$B$6,"",SUM(B9:P9))</f>
        <v>0</v>
      </c>
      <c r="V9" s="20" t="n">
        <f aca="false">IF(YEAR($A9)&lt;&gt;Setup!$B$6,"",N(V8)+U9)</f>
        <v>0</v>
      </c>
    </row>
    <row r="10" customFormat="false" ht="15" hidden="false" customHeight="false" outlineLevel="0" collapsed="false">
      <c r="A10" s="19" t="n">
        <f aca="false">DATE(Setup!$B$6,1,1)+5</f>
        <v>46028</v>
      </c>
      <c r="B10" s="16" t="n">
        <f aca="false">IF(YEAR($A10)&lt;&gt;Setup!$B$6,"",SUMIFS(Transactions!$G:$G,Transactions!$H:$H,B$4,Transactions!$A:$A,$A10))</f>
        <v>0</v>
      </c>
      <c r="C10" s="16" t="n">
        <f aca="false">IF(YEAR($A10)&lt;&gt;Setup!$B$6,"",SUMIFS(Transactions!$G:$G,Transactions!$H:$H,C$4,Transactions!$A:$A,$A10))</f>
        <v>0</v>
      </c>
      <c r="D10" s="16" t="n">
        <f aca="false">IF(YEAR($A10)&lt;&gt;Setup!$B$6,"",SUMIFS(Transactions!$G:$G,Transactions!$H:$H,D$4,Transactions!$A:$A,$A10))</f>
        <v>0</v>
      </c>
      <c r="E10" s="16" t="n">
        <f aca="false">IF(YEAR($A10)&lt;&gt;Setup!$B$6,"",SUMIFS(Transactions!$G:$G,Transactions!$H:$H,E$4,Transactions!$A:$A,$A10))</f>
        <v>0</v>
      </c>
      <c r="F10" s="16" t="n">
        <f aca="false">IF(YEAR($A10)&lt;&gt;Setup!$B$6,"",SUMIFS(Transactions!$G:$G,Transactions!$H:$H,F$4,Transactions!$A:$A,$A10))</f>
        <v>0</v>
      </c>
      <c r="G10" s="16" t="n">
        <f aca="false">IF(YEAR($A10)&lt;&gt;Setup!$B$6,"",SUMIFS(Transactions!$G:$G,Transactions!$H:$H,G$4,Transactions!$A:$A,$A10))</f>
        <v>0</v>
      </c>
      <c r="H10" s="16" t="n">
        <f aca="false">IF(YEAR($A10)&lt;&gt;Setup!$B$6,"",SUMIFS(Transactions!$G:$G,Transactions!$H:$H,H$4,Transactions!$A:$A,$A10))</f>
        <v>0</v>
      </c>
      <c r="I10" s="16" t="n">
        <f aca="false">IF(YEAR($A10)&lt;&gt;Setup!$B$6,"",SUMIFS(Transactions!$G:$G,Transactions!$H:$H,I$4,Transactions!$A:$A,$A10))</f>
        <v>0</v>
      </c>
      <c r="J10" s="16" t="n">
        <f aca="false">IF(YEAR($A10)&lt;&gt;Setup!$B$6,"",SUMIFS(Transactions!$G:$G,Transactions!$H:$H,J$4,Transactions!$A:$A,$A10))</f>
        <v>0</v>
      </c>
      <c r="K10" s="16" t="n">
        <f aca="false">IF(YEAR($A10)&lt;&gt;Setup!$B$6,"",SUMIFS(Transactions!$G:$G,Transactions!$H:$H,K$4,Transactions!$A:$A,$A10))</f>
        <v>0</v>
      </c>
      <c r="L10" s="16" t="n">
        <f aca="false">IF(YEAR($A10)&lt;&gt;Setup!$B$6,"",SUMIFS(Transactions!$G:$G,Transactions!$H:$H,L$4,Transactions!$A:$A,$A10))</f>
        <v>0</v>
      </c>
      <c r="M10" s="16" t="n">
        <f aca="false">IF(YEAR($A10)&lt;&gt;Setup!$B$6,"",SUMIFS(Transactions!$G:$G,Transactions!$H:$H,M$4,Transactions!$A:$A,$A10))</f>
        <v>0</v>
      </c>
      <c r="N10" s="16" t="n">
        <f aca="false">IF(YEAR($A10)&lt;&gt;Setup!$B$6,"",SUMIFS(Transactions!$G:$G,Transactions!$H:$H,N$4,Transactions!$A:$A,$A10))</f>
        <v>0</v>
      </c>
      <c r="O10" s="16" t="n">
        <f aca="false">IF(YEAR($A10)&lt;&gt;Setup!$B$6,"",SUMIFS(Transactions!$G:$G,Transactions!$H:$H,O$4,Transactions!$A:$A,$A10))</f>
        <v>0</v>
      </c>
      <c r="P10" s="16" t="n">
        <f aca="false">IF(YEAR($A10)&lt;&gt;Setup!$B$6,"",SUMIFS(Transactions!$G:$G,Transactions!$H:$H,P$4,Transactions!$A:$A,$A10))</f>
        <v>0</v>
      </c>
      <c r="Q10" s="16" t="n">
        <f aca="false">IF(YEAR($A10)&lt;&gt;Setup!$B$6,"",SUM(B10:C10))</f>
        <v>0</v>
      </c>
      <c r="R10" s="16" t="n">
        <f aca="false">IF(YEAR($A10)&lt;&gt;Setup!$B$6,"",SUM(D10:F10))</f>
        <v>0</v>
      </c>
      <c r="S10" s="16" t="n">
        <f aca="false">IF(YEAR($A10)&lt;&gt;Setup!$B$6,"",SUM(G10:L10))</f>
        <v>0</v>
      </c>
      <c r="T10" s="16" t="n">
        <f aca="false">IF(YEAR($A10)&lt;&gt;Setup!$B$6,"",SUM(M10:P10))</f>
        <v>0</v>
      </c>
      <c r="U10" s="20" t="n">
        <f aca="false">IF(YEAR($A10)&lt;&gt;Setup!$B$6,"",SUM(B10:P10))</f>
        <v>0</v>
      </c>
      <c r="V10" s="20" t="n">
        <f aca="false">IF(YEAR($A10)&lt;&gt;Setup!$B$6,"",N(V9)+U10)</f>
        <v>0</v>
      </c>
    </row>
    <row r="11" customFormat="false" ht="15" hidden="false" customHeight="false" outlineLevel="0" collapsed="false">
      <c r="A11" s="19" t="n">
        <f aca="false">DATE(Setup!$B$6,1,1)+6</f>
        <v>46029</v>
      </c>
      <c r="B11" s="16" t="n">
        <f aca="false">IF(YEAR($A11)&lt;&gt;Setup!$B$6,"",SUMIFS(Transactions!$G:$G,Transactions!$H:$H,B$4,Transactions!$A:$A,$A11))</f>
        <v>0</v>
      </c>
      <c r="C11" s="16" t="n">
        <f aca="false">IF(YEAR($A11)&lt;&gt;Setup!$B$6,"",SUMIFS(Transactions!$G:$G,Transactions!$H:$H,C$4,Transactions!$A:$A,$A11))</f>
        <v>0</v>
      </c>
      <c r="D11" s="16" t="n">
        <f aca="false">IF(YEAR($A11)&lt;&gt;Setup!$B$6,"",SUMIFS(Transactions!$G:$G,Transactions!$H:$H,D$4,Transactions!$A:$A,$A11))</f>
        <v>0</v>
      </c>
      <c r="E11" s="16" t="n">
        <f aca="false">IF(YEAR($A11)&lt;&gt;Setup!$B$6,"",SUMIFS(Transactions!$G:$G,Transactions!$H:$H,E$4,Transactions!$A:$A,$A11))</f>
        <v>0</v>
      </c>
      <c r="F11" s="16" t="n">
        <f aca="false">IF(YEAR($A11)&lt;&gt;Setup!$B$6,"",SUMIFS(Transactions!$G:$G,Transactions!$H:$H,F$4,Transactions!$A:$A,$A11))</f>
        <v>0</v>
      </c>
      <c r="G11" s="16" t="n">
        <f aca="false">IF(YEAR($A11)&lt;&gt;Setup!$B$6,"",SUMIFS(Transactions!$G:$G,Transactions!$H:$H,G$4,Transactions!$A:$A,$A11))</f>
        <v>0</v>
      </c>
      <c r="H11" s="16" t="n">
        <f aca="false">IF(YEAR($A11)&lt;&gt;Setup!$B$6,"",SUMIFS(Transactions!$G:$G,Transactions!$H:$H,H$4,Transactions!$A:$A,$A11))</f>
        <v>0</v>
      </c>
      <c r="I11" s="16" t="n">
        <f aca="false">IF(YEAR($A11)&lt;&gt;Setup!$B$6,"",SUMIFS(Transactions!$G:$G,Transactions!$H:$H,I$4,Transactions!$A:$A,$A11))</f>
        <v>0</v>
      </c>
      <c r="J11" s="16" t="n">
        <f aca="false">IF(YEAR($A11)&lt;&gt;Setup!$B$6,"",SUMIFS(Transactions!$G:$G,Transactions!$H:$H,J$4,Transactions!$A:$A,$A11))</f>
        <v>0</v>
      </c>
      <c r="K11" s="16" t="n">
        <f aca="false">IF(YEAR($A11)&lt;&gt;Setup!$B$6,"",SUMIFS(Transactions!$G:$G,Transactions!$H:$H,K$4,Transactions!$A:$A,$A11))</f>
        <v>0</v>
      </c>
      <c r="L11" s="16" t="n">
        <f aca="false">IF(YEAR($A11)&lt;&gt;Setup!$B$6,"",SUMIFS(Transactions!$G:$G,Transactions!$H:$H,L$4,Transactions!$A:$A,$A11))</f>
        <v>0</v>
      </c>
      <c r="M11" s="16" t="n">
        <f aca="false">IF(YEAR($A11)&lt;&gt;Setup!$B$6,"",SUMIFS(Transactions!$G:$G,Transactions!$H:$H,M$4,Transactions!$A:$A,$A11))</f>
        <v>0</v>
      </c>
      <c r="N11" s="16" t="n">
        <f aca="false">IF(YEAR($A11)&lt;&gt;Setup!$B$6,"",SUMIFS(Transactions!$G:$G,Transactions!$H:$H,N$4,Transactions!$A:$A,$A11))</f>
        <v>0</v>
      </c>
      <c r="O11" s="16" t="n">
        <f aca="false">IF(YEAR($A11)&lt;&gt;Setup!$B$6,"",SUMIFS(Transactions!$G:$G,Transactions!$H:$H,O$4,Transactions!$A:$A,$A11))</f>
        <v>0</v>
      </c>
      <c r="P11" s="16" t="n">
        <f aca="false">IF(YEAR($A11)&lt;&gt;Setup!$B$6,"",SUMIFS(Transactions!$G:$G,Transactions!$H:$H,P$4,Transactions!$A:$A,$A11))</f>
        <v>0</v>
      </c>
      <c r="Q11" s="16" t="n">
        <f aca="false">IF(YEAR($A11)&lt;&gt;Setup!$B$6,"",SUM(B11:C11))</f>
        <v>0</v>
      </c>
      <c r="R11" s="16" t="n">
        <f aca="false">IF(YEAR($A11)&lt;&gt;Setup!$B$6,"",SUM(D11:F11))</f>
        <v>0</v>
      </c>
      <c r="S11" s="16" t="n">
        <f aca="false">IF(YEAR($A11)&lt;&gt;Setup!$B$6,"",SUM(G11:L11))</f>
        <v>0</v>
      </c>
      <c r="T11" s="16" t="n">
        <f aca="false">IF(YEAR($A11)&lt;&gt;Setup!$B$6,"",SUM(M11:P11))</f>
        <v>0</v>
      </c>
      <c r="U11" s="20" t="n">
        <f aca="false">IF(YEAR($A11)&lt;&gt;Setup!$B$6,"",SUM(B11:P11))</f>
        <v>0</v>
      </c>
      <c r="V11" s="20" t="n">
        <f aca="false">IF(YEAR($A11)&lt;&gt;Setup!$B$6,"",N(V10)+U11)</f>
        <v>0</v>
      </c>
    </row>
    <row r="12" customFormat="false" ht="15" hidden="false" customHeight="false" outlineLevel="0" collapsed="false">
      <c r="A12" s="19" t="n">
        <f aca="false">DATE(Setup!$B$6,1,1)+7</f>
        <v>46030</v>
      </c>
      <c r="B12" s="16" t="n">
        <f aca="false">IF(YEAR($A12)&lt;&gt;Setup!$B$6,"",SUMIFS(Transactions!$G:$G,Transactions!$H:$H,B$4,Transactions!$A:$A,$A12))</f>
        <v>0</v>
      </c>
      <c r="C12" s="16" t="n">
        <f aca="false">IF(YEAR($A12)&lt;&gt;Setup!$B$6,"",SUMIFS(Transactions!$G:$G,Transactions!$H:$H,C$4,Transactions!$A:$A,$A12))</f>
        <v>0</v>
      </c>
      <c r="D12" s="16" t="n">
        <f aca="false">IF(YEAR($A12)&lt;&gt;Setup!$B$6,"",SUMIFS(Transactions!$G:$G,Transactions!$H:$H,D$4,Transactions!$A:$A,$A12))</f>
        <v>0</v>
      </c>
      <c r="E12" s="16" t="n">
        <f aca="false">IF(YEAR($A12)&lt;&gt;Setup!$B$6,"",SUMIFS(Transactions!$G:$G,Transactions!$H:$H,E$4,Transactions!$A:$A,$A12))</f>
        <v>0</v>
      </c>
      <c r="F12" s="16" t="n">
        <f aca="false">IF(YEAR($A12)&lt;&gt;Setup!$B$6,"",SUMIFS(Transactions!$G:$G,Transactions!$H:$H,F$4,Transactions!$A:$A,$A12))</f>
        <v>0</v>
      </c>
      <c r="G12" s="16" t="n">
        <f aca="false">IF(YEAR($A12)&lt;&gt;Setup!$B$6,"",SUMIFS(Transactions!$G:$G,Transactions!$H:$H,G$4,Transactions!$A:$A,$A12))</f>
        <v>0</v>
      </c>
      <c r="H12" s="16" t="n">
        <f aca="false">IF(YEAR($A12)&lt;&gt;Setup!$B$6,"",SUMIFS(Transactions!$G:$G,Transactions!$H:$H,H$4,Transactions!$A:$A,$A12))</f>
        <v>0</v>
      </c>
      <c r="I12" s="16" t="n">
        <f aca="false">IF(YEAR($A12)&lt;&gt;Setup!$B$6,"",SUMIFS(Transactions!$G:$G,Transactions!$H:$H,I$4,Transactions!$A:$A,$A12))</f>
        <v>0</v>
      </c>
      <c r="J12" s="16" t="n">
        <f aca="false">IF(YEAR($A12)&lt;&gt;Setup!$B$6,"",SUMIFS(Transactions!$G:$G,Transactions!$H:$H,J$4,Transactions!$A:$A,$A12))</f>
        <v>0</v>
      </c>
      <c r="K12" s="16" t="n">
        <f aca="false">IF(YEAR($A12)&lt;&gt;Setup!$B$6,"",SUMIFS(Transactions!$G:$G,Transactions!$H:$H,K$4,Transactions!$A:$A,$A12))</f>
        <v>0</v>
      </c>
      <c r="L12" s="16" t="n">
        <f aca="false">IF(YEAR($A12)&lt;&gt;Setup!$B$6,"",SUMIFS(Transactions!$G:$G,Transactions!$H:$H,L$4,Transactions!$A:$A,$A12))</f>
        <v>0</v>
      </c>
      <c r="M12" s="16" t="n">
        <f aca="false">IF(YEAR($A12)&lt;&gt;Setup!$B$6,"",SUMIFS(Transactions!$G:$G,Transactions!$H:$H,M$4,Transactions!$A:$A,$A12))</f>
        <v>0</v>
      </c>
      <c r="N12" s="16" t="n">
        <f aca="false">IF(YEAR($A12)&lt;&gt;Setup!$B$6,"",SUMIFS(Transactions!$G:$G,Transactions!$H:$H,N$4,Transactions!$A:$A,$A12))</f>
        <v>0</v>
      </c>
      <c r="O12" s="16" t="n">
        <f aca="false">IF(YEAR($A12)&lt;&gt;Setup!$B$6,"",SUMIFS(Transactions!$G:$G,Transactions!$H:$H,O$4,Transactions!$A:$A,$A12))</f>
        <v>0</v>
      </c>
      <c r="P12" s="16" t="n">
        <f aca="false">IF(YEAR($A12)&lt;&gt;Setup!$B$6,"",SUMIFS(Transactions!$G:$G,Transactions!$H:$H,P$4,Transactions!$A:$A,$A12))</f>
        <v>0</v>
      </c>
      <c r="Q12" s="16" t="n">
        <f aca="false">IF(YEAR($A12)&lt;&gt;Setup!$B$6,"",SUM(B12:C12))</f>
        <v>0</v>
      </c>
      <c r="R12" s="16" t="n">
        <f aca="false">IF(YEAR($A12)&lt;&gt;Setup!$B$6,"",SUM(D12:F12))</f>
        <v>0</v>
      </c>
      <c r="S12" s="16" t="n">
        <f aca="false">IF(YEAR($A12)&lt;&gt;Setup!$B$6,"",SUM(G12:L12))</f>
        <v>0</v>
      </c>
      <c r="T12" s="16" t="n">
        <f aca="false">IF(YEAR($A12)&lt;&gt;Setup!$B$6,"",SUM(M12:P12))</f>
        <v>0</v>
      </c>
      <c r="U12" s="20" t="n">
        <f aca="false">IF(YEAR($A12)&lt;&gt;Setup!$B$6,"",SUM(B12:P12))</f>
        <v>0</v>
      </c>
      <c r="V12" s="20" t="n">
        <f aca="false">IF(YEAR($A12)&lt;&gt;Setup!$B$6,"",N(V11)+U12)</f>
        <v>0</v>
      </c>
    </row>
    <row r="13" customFormat="false" ht="15" hidden="false" customHeight="false" outlineLevel="0" collapsed="false">
      <c r="A13" s="19" t="n">
        <f aca="false">DATE(Setup!$B$6,1,1)+8</f>
        <v>46031</v>
      </c>
      <c r="B13" s="16" t="n">
        <f aca="false">IF(YEAR($A13)&lt;&gt;Setup!$B$6,"",SUMIFS(Transactions!$G:$G,Transactions!$H:$H,B$4,Transactions!$A:$A,$A13))</f>
        <v>0</v>
      </c>
      <c r="C13" s="16" t="n">
        <f aca="false">IF(YEAR($A13)&lt;&gt;Setup!$B$6,"",SUMIFS(Transactions!$G:$G,Transactions!$H:$H,C$4,Transactions!$A:$A,$A13))</f>
        <v>0</v>
      </c>
      <c r="D13" s="16" t="n">
        <f aca="false">IF(YEAR($A13)&lt;&gt;Setup!$B$6,"",SUMIFS(Transactions!$G:$G,Transactions!$H:$H,D$4,Transactions!$A:$A,$A13))</f>
        <v>0</v>
      </c>
      <c r="E13" s="16" t="n">
        <f aca="false">IF(YEAR($A13)&lt;&gt;Setup!$B$6,"",SUMIFS(Transactions!$G:$G,Transactions!$H:$H,E$4,Transactions!$A:$A,$A13))</f>
        <v>0</v>
      </c>
      <c r="F13" s="16" t="n">
        <f aca="false">IF(YEAR($A13)&lt;&gt;Setup!$B$6,"",SUMIFS(Transactions!$G:$G,Transactions!$H:$H,F$4,Transactions!$A:$A,$A13))</f>
        <v>0</v>
      </c>
      <c r="G13" s="16" t="n">
        <f aca="false">IF(YEAR($A13)&lt;&gt;Setup!$B$6,"",SUMIFS(Transactions!$G:$G,Transactions!$H:$H,G$4,Transactions!$A:$A,$A13))</f>
        <v>0</v>
      </c>
      <c r="H13" s="16" t="n">
        <f aca="false">IF(YEAR($A13)&lt;&gt;Setup!$B$6,"",SUMIFS(Transactions!$G:$G,Transactions!$H:$H,H$4,Transactions!$A:$A,$A13))</f>
        <v>0</v>
      </c>
      <c r="I13" s="16" t="n">
        <f aca="false">IF(YEAR($A13)&lt;&gt;Setup!$B$6,"",SUMIFS(Transactions!$G:$G,Transactions!$H:$H,I$4,Transactions!$A:$A,$A13))</f>
        <v>0</v>
      </c>
      <c r="J13" s="16" t="n">
        <f aca="false">IF(YEAR($A13)&lt;&gt;Setup!$B$6,"",SUMIFS(Transactions!$G:$G,Transactions!$H:$H,J$4,Transactions!$A:$A,$A13))</f>
        <v>0</v>
      </c>
      <c r="K13" s="16" t="n">
        <f aca="false">IF(YEAR($A13)&lt;&gt;Setup!$B$6,"",SUMIFS(Transactions!$G:$G,Transactions!$H:$H,K$4,Transactions!$A:$A,$A13))</f>
        <v>0</v>
      </c>
      <c r="L13" s="16" t="n">
        <f aca="false">IF(YEAR($A13)&lt;&gt;Setup!$B$6,"",SUMIFS(Transactions!$G:$G,Transactions!$H:$H,L$4,Transactions!$A:$A,$A13))</f>
        <v>0</v>
      </c>
      <c r="M13" s="16" t="n">
        <f aca="false">IF(YEAR($A13)&lt;&gt;Setup!$B$6,"",SUMIFS(Transactions!$G:$G,Transactions!$H:$H,M$4,Transactions!$A:$A,$A13))</f>
        <v>0</v>
      </c>
      <c r="N13" s="16" t="n">
        <f aca="false">IF(YEAR($A13)&lt;&gt;Setup!$B$6,"",SUMIFS(Transactions!$G:$G,Transactions!$H:$H,N$4,Transactions!$A:$A,$A13))</f>
        <v>0</v>
      </c>
      <c r="O13" s="16" t="n">
        <f aca="false">IF(YEAR($A13)&lt;&gt;Setup!$B$6,"",SUMIFS(Transactions!$G:$G,Transactions!$H:$H,O$4,Transactions!$A:$A,$A13))</f>
        <v>0</v>
      </c>
      <c r="P13" s="16" t="n">
        <f aca="false">IF(YEAR($A13)&lt;&gt;Setup!$B$6,"",SUMIFS(Transactions!$G:$G,Transactions!$H:$H,P$4,Transactions!$A:$A,$A13))</f>
        <v>0</v>
      </c>
      <c r="Q13" s="16" t="n">
        <f aca="false">IF(YEAR($A13)&lt;&gt;Setup!$B$6,"",SUM(B13:C13))</f>
        <v>0</v>
      </c>
      <c r="R13" s="16" t="n">
        <f aca="false">IF(YEAR($A13)&lt;&gt;Setup!$B$6,"",SUM(D13:F13))</f>
        <v>0</v>
      </c>
      <c r="S13" s="16" t="n">
        <f aca="false">IF(YEAR($A13)&lt;&gt;Setup!$B$6,"",SUM(G13:L13))</f>
        <v>0</v>
      </c>
      <c r="T13" s="16" t="n">
        <f aca="false">IF(YEAR($A13)&lt;&gt;Setup!$B$6,"",SUM(M13:P13))</f>
        <v>0</v>
      </c>
      <c r="U13" s="20" t="n">
        <f aca="false">IF(YEAR($A13)&lt;&gt;Setup!$B$6,"",SUM(B13:P13))</f>
        <v>0</v>
      </c>
      <c r="V13" s="20" t="n">
        <f aca="false">IF(YEAR($A13)&lt;&gt;Setup!$B$6,"",N(V12)+U13)</f>
        <v>0</v>
      </c>
    </row>
    <row r="14" customFormat="false" ht="15" hidden="false" customHeight="false" outlineLevel="0" collapsed="false">
      <c r="A14" s="19" t="n">
        <f aca="false">DATE(Setup!$B$6,1,1)+9</f>
        <v>46032</v>
      </c>
      <c r="B14" s="16" t="n">
        <f aca="false">IF(YEAR($A14)&lt;&gt;Setup!$B$6,"",SUMIFS(Transactions!$G:$G,Transactions!$H:$H,B$4,Transactions!$A:$A,$A14))</f>
        <v>0</v>
      </c>
      <c r="C14" s="16" t="n">
        <f aca="false">IF(YEAR($A14)&lt;&gt;Setup!$B$6,"",SUMIFS(Transactions!$G:$G,Transactions!$H:$H,C$4,Transactions!$A:$A,$A14))</f>
        <v>0</v>
      </c>
      <c r="D14" s="16" t="n">
        <f aca="false">IF(YEAR($A14)&lt;&gt;Setup!$B$6,"",SUMIFS(Transactions!$G:$G,Transactions!$H:$H,D$4,Transactions!$A:$A,$A14))</f>
        <v>0</v>
      </c>
      <c r="E14" s="16" t="n">
        <f aca="false">IF(YEAR($A14)&lt;&gt;Setup!$B$6,"",SUMIFS(Transactions!$G:$G,Transactions!$H:$H,E$4,Transactions!$A:$A,$A14))</f>
        <v>0</v>
      </c>
      <c r="F14" s="16" t="n">
        <f aca="false">IF(YEAR($A14)&lt;&gt;Setup!$B$6,"",SUMIFS(Transactions!$G:$G,Transactions!$H:$H,F$4,Transactions!$A:$A,$A14))</f>
        <v>0</v>
      </c>
      <c r="G14" s="16" t="n">
        <f aca="false">IF(YEAR($A14)&lt;&gt;Setup!$B$6,"",SUMIFS(Transactions!$G:$G,Transactions!$H:$H,G$4,Transactions!$A:$A,$A14))</f>
        <v>0</v>
      </c>
      <c r="H14" s="16" t="n">
        <f aca="false">IF(YEAR($A14)&lt;&gt;Setup!$B$6,"",SUMIFS(Transactions!$G:$G,Transactions!$H:$H,H$4,Transactions!$A:$A,$A14))</f>
        <v>0</v>
      </c>
      <c r="I14" s="16" t="n">
        <f aca="false">IF(YEAR($A14)&lt;&gt;Setup!$B$6,"",SUMIFS(Transactions!$G:$G,Transactions!$H:$H,I$4,Transactions!$A:$A,$A14))</f>
        <v>0</v>
      </c>
      <c r="J14" s="16" t="n">
        <f aca="false">IF(YEAR($A14)&lt;&gt;Setup!$B$6,"",SUMIFS(Transactions!$G:$G,Transactions!$H:$H,J$4,Transactions!$A:$A,$A14))</f>
        <v>0</v>
      </c>
      <c r="K14" s="16" t="n">
        <f aca="false">IF(YEAR($A14)&lt;&gt;Setup!$B$6,"",SUMIFS(Transactions!$G:$G,Transactions!$H:$H,K$4,Transactions!$A:$A,$A14))</f>
        <v>0</v>
      </c>
      <c r="L14" s="16" t="n">
        <f aca="false">IF(YEAR($A14)&lt;&gt;Setup!$B$6,"",SUMIFS(Transactions!$G:$G,Transactions!$H:$H,L$4,Transactions!$A:$A,$A14))</f>
        <v>0</v>
      </c>
      <c r="M14" s="16" t="n">
        <f aca="false">IF(YEAR($A14)&lt;&gt;Setup!$B$6,"",SUMIFS(Transactions!$G:$G,Transactions!$H:$H,M$4,Transactions!$A:$A,$A14))</f>
        <v>0</v>
      </c>
      <c r="N14" s="16" t="n">
        <f aca="false">IF(YEAR($A14)&lt;&gt;Setup!$B$6,"",SUMIFS(Transactions!$G:$G,Transactions!$H:$H,N$4,Transactions!$A:$A,$A14))</f>
        <v>0</v>
      </c>
      <c r="O14" s="16" t="n">
        <f aca="false">IF(YEAR($A14)&lt;&gt;Setup!$B$6,"",SUMIFS(Transactions!$G:$G,Transactions!$H:$H,O$4,Transactions!$A:$A,$A14))</f>
        <v>0</v>
      </c>
      <c r="P14" s="16" t="n">
        <f aca="false">IF(YEAR($A14)&lt;&gt;Setup!$B$6,"",SUMIFS(Transactions!$G:$G,Transactions!$H:$H,P$4,Transactions!$A:$A,$A14))</f>
        <v>0</v>
      </c>
      <c r="Q14" s="16" t="n">
        <f aca="false">IF(YEAR($A14)&lt;&gt;Setup!$B$6,"",SUM(B14:C14))</f>
        <v>0</v>
      </c>
      <c r="R14" s="16" t="n">
        <f aca="false">IF(YEAR($A14)&lt;&gt;Setup!$B$6,"",SUM(D14:F14))</f>
        <v>0</v>
      </c>
      <c r="S14" s="16" t="n">
        <f aca="false">IF(YEAR($A14)&lt;&gt;Setup!$B$6,"",SUM(G14:L14))</f>
        <v>0</v>
      </c>
      <c r="T14" s="16" t="n">
        <f aca="false">IF(YEAR($A14)&lt;&gt;Setup!$B$6,"",SUM(M14:P14))</f>
        <v>0</v>
      </c>
      <c r="U14" s="20" t="n">
        <f aca="false">IF(YEAR($A14)&lt;&gt;Setup!$B$6,"",SUM(B14:P14))</f>
        <v>0</v>
      </c>
      <c r="V14" s="20" t="n">
        <f aca="false">IF(YEAR($A14)&lt;&gt;Setup!$B$6,"",N(V13)+U14)</f>
        <v>0</v>
      </c>
    </row>
    <row r="15" customFormat="false" ht="15" hidden="false" customHeight="false" outlineLevel="0" collapsed="false">
      <c r="A15" s="19" t="n">
        <f aca="false">DATE(Setup!$B$6,1,1)+10</f>
        <v>46033</v>
      </c>
      <c r="B15" s="16" t="n">
        <f aca="false">IF(YEAR($A15)&lt;&gt;Setup!$B$6,"",SUMIFS(Transactions!$G:$G,Transactions!$H:$H,B$4,Transactions!$A:$A,$A15))</f>
        <v>0</v>
      </c>
      <c r="C15" s="16" t="n">
        <f aca="false">IF(YEAR($A15)&lt;&gt;Setup!$B$6,"",SUMIFS(Transactions!$G:$G,Transactions!$H:$H,C$4,Transactions!$A:$A,$A15))</f>
        <v>0</v>
      </c>
      <c r="D15" s="16" t="n">
        <f aca="false">IF(YEAR($A15)&lt;&gt;Setup!$B$6,"",SUMIFS(Transactions!$G:$G,Transactions!$H:$H,D$4,Transactions!$A:$A,$A15))</f>
        <v>0</v>
      </c>
      <c r="E15" s="16" t="n">
        <f aca="false">IF(YEAR($A15)&lt;&gt;Setup!$B$6,"",SUMIFS(Transactions!$G:$G,Transactions!$H:$H,E$4,Transactions!$A:$A,$A15))</f>
        <v>0</v>
      </c>
      <c r="F15" s="16" t="n">
        <f aca="false">IF(YEAR($A15)&lt;&gt;Setup!$B$6,"",SUMIFS(Transactions!$G:$G,Transactions!$H:$H,F$4,Transactions!$A:$A,$A15))</f>
        <v>0</v>
      </c>
      <c r="G15" s="16" t="n">
        <f aca="false">IF(YEAR($A15)&lt;&gt;Setup!$B$6,"",SUMIFS(Transactions!$G:$G,Transactions!$H:$H,G$4,Transactions!$A:$A,$A15))</f>
        <v>0</v>
      </c>
      <c r="H15" s="16" t="n">
        <f aca="false">IF(YEAR($A15)&lt;&gt;Setup!$B$6,"",SUMIFS(Transactions!$G:$G,Transactions!$H:$H,H$4,Transactions!$A:$A,$A15))</f>
        <v>0</v>
      </c>
      <c r="I15" s="16" t="n">
        <f aca="false">IF(YEAR($A15)&lt;&gt;Setup!$B$6,"",SUMIFS(Transactions!$G:$G,Transactions!$H:$H,I$4,Transactions!$A:$A,$A15))</f>
        <v>0</v>
      </c>
      <c r="J15" s="16" t="n">
        <f aca="false">IF(YEAR($A15)&lt;&gt;Setup!$B$6,"",SUMIFS(Transactions!$G:$G,Transactions!$H:$H,J$4,Transactions!$A:$A,$A15))</f>
        <v>0</v>
      </c>
      <c r="K15" s="16" t="n">
        <f aca="false">IF(YEAR($A15)&lt;&gt;Setup!$B$6,"",SUMIFS(Transactions!$G:$G,Transactions!$H:$H,K$4,Transactions!$A:$A,$A15))</f>
        <v>0</v>
      </c>
      <c r="L15" s="16" t="n">
        <f aca="false">IF(YEAR($A15)&lt;&gt;Setup!$B$6,"",SUMIFS(Transactions!$G:$G,Transactions!$H:$H,L$4,Transactions!$A:$A,$A15))</f>
        <v>0</v>
      </c>
      <c r="M15" s="16" t="n">
        <f aca="false">IF(YEAR($A15)&lt;&gt;Setup!$B$6,"",SUMIFS(Transactions!$G:$G,Transactions!$H:$H,M$4,Transactions!$A:$A,$A15))</f>
        <v>0</v>
      </c>
      <c r="N15" s="16" t="n">
        <f aca="false">IF(YEAR($A15)&lt;&gt;Setup!$B$6,"",SUMIFS(Transactions!$G:$G,Transactions!$H:$H,N$4,Transactions!$A:$A,$A15))</f>
        <v>0</v>
      </c>
      <c r="O15" s="16" t="n">
        <f aca="false">IF(YEAR($A15)&lt;&gt;Setup!$B$6,"",SUMIFS(Transactions!$G:$G,Transactions!$H:$H,O$4,Transactions!$A:$A,$A15))</f>
        <v>0</v>
      </c>
      <c r="P15" s="16" t="n">
        <f aca="false">IF(YEAR($A15)&lt;&gt;Setup!$B$6,"",SUMIFS(Transactions!$G:$G,Transactions!$H:$H,P$4,Transactions!$A:$A,$A15))</f>
        <v>0</v>
      </c>
      <c r="Q15" s="16" t="n">
        <f aca="false">IF(YEAR($A15)&lt;&gt;Setup!$B$6,"",SUM(B15:C15))</f>
        <v>0</v>
      </c>
      <c r="R15" s="16" t="n">
        <f aca="false">IF(YEAR($A15)&lt;&gt;Setup!$B$6,"",SUM(D15:F15))</f>
        <v>0</v>
      </c>
      <c r="S15" s="16" t="n">
        <f aca="false">IF(YEAR($A15)&lt;&gt;Setup!$B$6,"",SUM(G15:L15))</f>
        <v>0</v>
      </c>
      <c r="T15" s="16" t="n">
        <f aca="false">IF(YEAR($A15)&lt;&gt;Setup!$B$6,"",SUM(M15:P15))</f>
        <v>0</v>
      </c>
      <c r="U15" s="20" t="n">
        <f aca="false">IF(YEAR($A15)&lt;&gt;Setup!$B$6,"",SUM(B15:P15))</f>
        <v>0</v>
      </c>
      <c r="V15" s="20" t="n">
        <f aca="false">IF(YEAR($A15)&lt;&gt;Setup!$B$6,"",N(V14)+U15)</f>
        <v>0</v>
      </c>
    </row>
    <row r="16" customFormat="false" ht="15" hidden="false" customHeight="false" outlineLevel="0" collapsed="false">
      <c r="A16" s="19" t="n">
        <f aca="false">DATE(Setup!$B$6,1,1)+11</f>
        <v>46034</v>
      </c>
      <c r="B16" s="16" t="n">
        <f aca="false">IF(YEAR($A16)&lt;&gt;Setup!$B$6,"",SUMIFS(Transactions!$G:$G,Transactions!$H:$H,B$4,Transactions!$A:$A,$A16))</f>
        <v>0</v>
      </c>
      <c r="C16" s="16" t="n">
        <f aca="false">IF(YEAR($A16)&lt;&gt;Setup!$B$6,"",SUMIFS(Transactions!$G:$G,Transactions!$H:$H,C$4,Transactions!$A:$A,$A16))</f>
        <v>0</v>
      </c>
      <c r="D16" s="16" t="n">
        <f aca="false">IF(YEAR($A16)&lt;&gt;Setup!$B$6,"",SUMIFS(Transactions!$G:$G,Transactions!$H:$H,D$4,Transactions!$A:$A,$A16))</f>
        <v>0</v>
      </c>
      <c r="E16" s="16" t="n">
        <f aca="false">IF(YEAR($A16)&lt;&gt;Setup!$B$6,"",SUMIFS(Transactions!$G:$G,Transactions!$H:$H,E$4,Transactions!$A:$A,$A16))</f>
        <v>0</v>
      </c>
      <c r="F16" s="16" t="n">
        <f aca="false">IF(YEAR($A16)&lt;&gt;Setup!$B$6,"",SUMIFS(Transactions!$G:$G,Transactions!$H:$H,F$4,Transactions!$A:$A,$A16))</f>
        <v>0</v>
      </c>
      <c r="G16" s="16" t="n">
        <f aca="false">IF(YEAR($A16)&lt;&gt;Setup!$B$6,"",SUMIFS(Transactions!$G:$G,Transactions!$H:$H,G$4,Transactions!$A:$A,$A16))</f>
        <v>0</v>
      </c>
      <c r="H16" s="16" t="n">
        <f aca="false">IF(YEAR($A16)&lt;&gt;Setup!$B$6,"",SUMIFS(Transactions!$G:$G,Transactions!$H:$H,H$4,Transactions!$A:$A,$A16))</f>
        <v>0</v>
      </c>
      <c r="I16" s="16" t="n">
        <f aca="false">IF(YEAR($A16)&lt;&gt;Setup!$B$6,"",SUMIFS(Transactions!$G:$G,Transactions!$H:$H,I$4,Transactions!$A:$A,$A16))</f>
        <v>0</v>
      </c>
      <c r="J16" s="16" t="n">
        <f aca="false">IF(YEAR($A16)&lt;&gt;Setup!$B$6,"",SUMIFS(Transactions!$G:$G,Transactions!$H:$H,J$4,Transactions!$A:$A,$A16))</f>
        <v>0</v>
      </c>
      <c r="K16" s="16" t="n">
        <f aca="false">IF(YEAR($A16)&lt;&gt;Setup!$B$6,"",SUMIFS(Transactions!$G:$G,Transactions!$H:$H,K$4,Transactions!$A:$A,$A16))</f>
        <v>0</v>
      </c>
      <c r="L16" s="16" t="n">
        <f aca="false">IF(YEAR($A16)&lt;&gt;Setup!$B$6,"",SUMIFS(Transactions!$G:$G,Transactions!$H:$H,L$4,Transactions!$A:$A,$A16))</f>
        <v>0</v>
      </c>
      <c r="M16" s="16" t="n">
        <f aca="false">IF(YEAR($A16)&lt;&gt;Setup!$B$6,"",SUMIFS(Transactions!$G:$G,Transactions!$H:$H,M$4,Transactions!$A:$A,$A16))</f>
        <v>0</v>
      </c>
      <c r="N16" s="16" t="n">
        <f aca="false">IF(YEAR($A16)&lt;&gt;Setup!$B$6,"",SUMIFS(Transactions!$G:$G,Transactions!$H:$H,N$4,Transactions!$A:$A,$A16))</f>
        <v>0</v>
      </c>
      <c r="O16" s="16" t="n">
        <f aca="false">IF(YEAR($A16)&lt;&gt;Setup!$B$6,"",SUMIFS(Transactions!$G:$G,Transactions!$H:$H,O$4,Transactions!$A:$A,$A16))</f>
        <v>0</v>
      </c>
      <c r="P16" s="16" t="n">
        <f aca="false">IF(YEAR($A16)&lt;&gt;Setup!$B$6,"",SUMIFS(Transactions!$G:$G,Transactions!$H:$H,P$4,Transactions!$A:$A,$A16))</f>
        <v>0</v>
      </c>
      <c r="Q16" s="16" t="n">
        <f aca="false">IF(YEAR($A16)&lt;&gt;Setup!$B$6,"",SUM(B16:C16))</f>
        <v>0</v>
      </c>
      <c r="R16" s="16" t="n">
        <f aca="false">IF(YEAR($A16)&lt;&gt;Setup!$B$6,"",SUM(D16:F16))</f>
        <v>0</v>
      </c>
      <c r="S16" s="16" t="n">
        <f aca="false">IF(YEAR($A16)&lt;&gt;Setup!$B$6,"",SUM(G16:L16))</f>
        <v>0</v>
      </c>
      <c r="T16" s="16" t="n">
        <f aca="false">IF(YEAR($A16)&lt;&gt;Setup!$B$6,"",SUM(M16:P16))</f>
        <v>0</v>
      </c>
      <c r="U16" s="20" t="n">
        <f aca="false">IF(YEAR($A16)&lt;&gt;Setup!$B$6,"",SUM(B16:P16))</f>
        <v>0</v>
      </c>
      <c r="V16" s="20" t="n">
        <f aca="false">IF(YEAR($A16)&lt;&gt;Setup!$B$6,"",N(V15)+U16)</f>
        <v>0</v>
      </c>
    </row>
    <row r="17" customFormat="false" ht="15" hidden="false" customHeight="false" outlineLevel="0" collapsed="false">
      <c r="A17" s="19" t="n">
        <f aca="false">DATE(Setup!$B$6,1,1)+12</f>
        <v>46035</v>
      </c>
      <c r="B17" s="16" t="n">
        <f aca="false">IF(YEAR($A17)&lt;&gt;Setup!$B$6,"",SUMIFS(Transactions!$G:$G,Transactions!$H:$H,B$4,Transactions!$A:$A,$A17))</f>
        <v>0</v>
      </c>
      <c r="C17" s="16" t="n">
        <f aca="false">IF(YEAR($A17)&lt;&gt;Setup!$B$6,"",SUMIFS(Transactions!$G:$G,Transactions!$H:$H,C$4,Transactions!$A:$A,$A17))</f>
        <v>0</v>
      </c>
      <c r="D17" s="16" t="n">
        <f aca="false">IF(YEAR($A17)&lt;&gt;Setup!$B$6,"",SUMIFS(Transactions!$G:$G,Transactions!$H:$H,D$4,Transactions!$A:$A,$A17))</f>
        <v>0</v>
      </c>
      <c r="E17" s="16" t="n">
        <f aca="false">IF(YEAR($A17)&lt;&gt;Setup!$B$6,"",SUMIFS(Transactions!$G:$G,Transactions!$H:$H,E$4,Transactions!$A:$A,$A17))</f>
        <v>0</v>
      </c>
      <c r="F17" s="16" t="n">
        <f aca="false">IF(YEAR($A17)&lt;&gt;Setup!$B$6,"",SUMIFS(Transactions!$G:$G,Transactions!$H:$H,F$4,Transactions!$A:$A,$A17))</f>
        <v>0</v>
      </c>
      <c r="G17" s="16" t="n">
        <f aca="false">IF(YEAR($A17)&lt;&gt;Setup!$B$6,"",SUMIFS(Transactions!$G:$G,Transactions!$H:$H,G$4,Transactions!$A:$A,$A17))</f>
        <v>0</v>
      </c>
      <c r="H17" s="16" t="n">
        <f aca="false">IF(YEAR($A17)&lt;&gt;Setup!$B$6,"",SUMIFS(Transactions!$G:$G,Transactions!$H:$H,H$4,Transactions!$A:$A,$A17))</f>
        <v>0</v>
      </c>
      <c r="I17" s="16" t="n">
        <f aca="false">IF(YEAR($A17)&lt;&gt;Setup!$B$6,"",SUMIFS(Transactions!$G:$G,Transactions!$H:$H,I$4,Transactions!$A:$A,$A17))</f>
        <v>0</v>
      </c>
      <c r="J17" s="16" t="n">
        <f aca="false">IF(YEAR($A17)&lt;&gt;Setup!$B$6,"",SUMIFS(Transactions!$G:$G,Transactions!$H:$H,J$4,Transactions!$A:$A,$A17))</f>
        <v>0</v>
      </c>
      <c r="K17" s="16" t="n">
        <f aca="false">IF(YEAR($A17)&lt;&gt;Setup!$B$6,"",SUMIFS(Transactions!$G:$G,Transactions!$H:$H,K$4,Transactions!$A:$A,$A17))</f>
        <v>0</v>
      </c>
      <c r="L17" s="16" t="n">
        <f aca="false">IF(YEAR($A17)&lt;&gt;Setup!$B$6,"",SUMIFS(Transactions!$G:$G,Transactions!$H:$H,L$4,Transactions!$A:$A,$A17))</f>
        <v>0</v>
      </c>
      <c r="M17" s="16" t="n">
        <f aca="false">IF(YEAR($A17)&lt;&gt;Setup!$B$6,"",SUMIFS(Transactions!$G:$G,Transactions!$H:$H,M$4,Transactions!$A:$A,$A17))</f>
        <v>0</v>
      </c>
      <c r="N17" s="16" t="n">
        <f aca="false">IF(YEAR($A17)&lt;&gt;Setup!$B$6,"",SUMIFS(Transactions!$G:$G,Transactions!$H:$H,N$4,Transactions!$A:$A,$A17))</f>
        <v>0</v>
      </c>
      <c r="O17" s="16" t="n">
        <f aca="false">IF(YEAR($A17)&lt;&gt;Setup!$B$6,"",SUMIFS(Transactions!$G:$G,Transactions!$H:$H,O$4,Transactions!$A:$A,$A17))</f>
        <v>0</v>
      </c>
      <c r="P17" s="16" t="n">
        <f aca="false">IF(YEAR($A17)&lt;&gt;Setup!$B$6,"",SUMIFS(Transactions!$G:$G,Transactions!$H:$H,P$4,Transactions!$A:$A,$A17))</f>
        <v>0</v>
      </c>
      <c r="Q17" s="16" t="n">
        <f aca="false">IF(YEAR($A17)&lt;&gt;Setup!$B$6,"",SUM(B17:C17))</f>
        <v>0</v>
      </c>
      <c r="R17" s="16" t="n">
        <f aca="false">IF(YEAR($A17)&lt;&gt;Setup!$B$6,"",SUM(D17:F17))</f>
        <v>0</v>
      </c>
      <c r="S17" s="16" t="n">
        <f aca="false">IF(YEAR($A17)&lt;&gt;Setup!$B$6,"",SUM(G17:L17))</f>
        <v>0</v>
      </c>
      <c r="T17" s="16" t="n">
        <f aca="false">IF(YEAR($A17)&lt;&gt;Setup!$B$6,"",SUM(M17:P17))</f>
        <v>0</v>
      </c>
      <c r="U17" s="20" t="n">
        <f aca="false">IF(YEAR($A17)&lt;&gt;Setup!$B$6,"",SUM(B17:P17))</f>
        <v>0</v>
      </c>
      <c r="V17" s="20" t="n">
        <f aca="false">IF(YEAR($A17)&lt;&gt;Setup!$B$6,"",N(V16)+U17)</f>
        <v>0</v>
      </c>
    </row>
    <row r="18" customFormat="false" ht="15" hidden="false" customHeight="false" outlineLevel="0" collapsed="false">
      <c r="A18" s="19" t="n">
        <f aca="false">DATE(Setup!$B$6,1,1)+13</f>
        <v>46036</v>
      </c>
      <c r="B18" s="16" t="n">
        <f aca="false">IF(YEAR($A18)&lt;&gt;Setup!$B$6,"",SUMIFS(Transactions!$G:$G,Transactions!$H:$H,B$4,Transactions!$A:$A,$A18))</f>
        <v>0</v>
      </c>
      <c r="C18" s="16" t="n">
        <f aca="false">IF(YEAR($A18)&lt;&gt;Setup!$B$6,"",SUMIFS(Transactions!$G:$G,Transactions!$H:$H,C$4,Transactions!$A:$A,$A18))</f>
        <v>0</v>
      </c>
      <c r="D18" s="16" t="n">
        <f aca="false">IF(YEAR($A18)&lt;&gt;Setup!$B$6,"",SUMIFS(Transactions!$G:$G,Transactions!$H:$H,D$4,Transactions!$A:$A,$A18))</f>
        <v>0</v>
      </c>
      <c r="E18" s="16" t="n">
        <f aca="false">IF(YEAR($A18)&lt;&gt;Setup!$B$6,"",SUMIFS(Transactions!$G:$G,Transactions!$H:$H,E$4,Transactions!$A:$A,$A18))</f>
        <v>0</v>
      </c>
      <c r="F18" s="16" t="n">
        <f aca="false">IF(YEAR($A18)&lt;&gt;Setup!$B$6,"",SUMIFS(Transactions!$G:$G,Transactions!$H:$H,F$4,Transactions!$A:$A,$A18))</f>
        <v>0</v>
      </c>
      <c r="G18" s="16" t="n">
        <f aca="false">IF(YEAR($A18)&lt;&gt;Setup!$B$6,"",SUMIFS(Transactions!$G:$G,Transactions!$H:$H,G$4,Transactions!$A:$A,$A18))</f>
        <v>0</v>
      </c>
      <c r="H18" s="16" t="n">
        <f aca="false">IF(YEAR($A18)&lt;&gt;Setup!$B$6,"",SUMIFS(Transactions!$G:$G,Transactions!$H:$H,H$4,Transactions!$A:$A,$A18))</f>
        <v>0</v>
      </c>
      <c r="I18" s="16" t="n">
        <f aca="false">IF(YEAR($A18)&lt;&gt;Setup!$B$6,"",SUMIFS(Transactions!$G:$G,Transactions!$H:$H,I$4,Transactions!$A:$A,$A18))</f>
        <v>0</v>
      </c>
      <c r="J18" s="16" t="n">
        <f aca="false">IF(YEAR($A18)&lt;&gt;Setup!$B$6,"",SUMIFS(Transactions!$G:$G,Transactions!$H:$H,J$4,Transactions!$A:$A,$A18))</f>
        <v>0</v>
      </c>
      <c r="K18" s="16" t="n">
        <f aca="false">IF(YEAR($A18)&lt;&gt;Setup!$B$6,"",SUMIFS(Transactions!$G:$G,Transactions!$H:$H,K$4,Transactions!$A:$A,$A18))</f>
        <v>0</v>
      </c>
      <c r="L18" s="16" t="n">
        <f aca="false">IF(YEAR($A18)&lt;&gt;Setup!$B$6,"",SUMIFS(Transactions!$G:$G,Transactions!$H:$H,L$4,Transactions!$A:$A,$A18))</f>
        <v>0</v>
      </c>
      <c r="M18" s="16" t="n">
        <f aca="false">IF(YEAR($A18)&lt;&gt;Setup!$B$6,"",SUMIFS(Transactions!$G:$G,Transactions!$H:$H,M$4,Transactions!$A:$A,$A18))</f>
        <v>0</v>
      </c>
      <c r="N18" s="16" t="n">
        <f aca="false">IF(YEAR($A18)&lt;&gt;Setup!$B$6,"",SUMIFS(Transactions!$G:$G,Transactions!$H:$H,N$4,Transactions!$A:$A,$A18))</f>
        <v>0</v>
      </c>
      <c r="O18" s="16" t="n">
        <f aca="false">IF(YEAR($A18)&lt;&gt;Setup!$B$6,"",SUMIFS(Transactions!$G:$G,Transactions!$H:$H,O$4,Transactions!$A:$A,$A18))</f>
        <v>0</v>
      </c>
      <c r="P18" s="16" t="n">
        <f aca="false">IF(YEAR($A18)&lt;&gt;Setup!$B$6,"",SUMIFS(Transactions!$G:$G,Transactions!$H:$H,P$4,Transactions!$A:$A,$A18))</f>
        <v>0</v>
      </c>
      <c r="Q18" s="16" t="n">
        <f aca="false">IF(YEAR($A18)&lt;&gt;Setup!$B$6,"",SUM(B18:C18))</f>
        <v>0</v>
      </c>
      <c r="R18" s="16" t="n">
        <f aca="false">IF(YEAR($A18)&lt;&gt;Setup!$B$6,"",SUM(D18:F18))</f>
        <v>0</v>
      </c>
      <c r="S18" s="16" t="n">
        <f aca="false">IF(YEAR($A18)&lt;&gt;Setup!$B$6,"",SUM(G18:L18))</f>
        <v>0</v>
      </c>
      <c r="T18" s="16" t="n">
        <f aca="false">IF(YEAR($A18)&lt;&gt;Setup!$B$6,"",SUM(M18:P18))</f>
        <v>0</v>
      </c>
      <c r="U18" s="20" t="n">
        <f aca="false">IF(YEAR($A18)&lt;&gt;Setup!$B$6,"",SUM(B18:P18))</f>
        <v>0</v>
      </c>
      <c r="V18" s="20" t="n">
        <f aca="false">IF(YEAR($A18)&lt;&gt;Setup!$B$6,"",N(V17)+U18)</f>
        <v>0</v>
      </c>
    </row>
    <row r="19" customFormat="false" ht="15" hidden="false" customHeight="false" outlineLevel="0" collapsed="false">
      <c r="A19" s="19" t="n">
        <f aca="false">DATE(Setup!$B$6,1,1)+14</f>
        <v>46037</v>
      </c>
      <c r="B19" s="16" t="n">
        <f aca="false">IF(YEAR($A19)&lt;&gt;Setup!$B$6,"",SUMIFS(Transactions!$G:$G,Transactions!$H:$H,B$4,Transactions!$A:$A,$A19))</f>
        <v>0</v>
      </c>
      <c r="C19" s="16" t="n">
        <f aca="false">IF(YEAR($A19)&lt;&gt;Setup!$B$6,"",SUMIFS(Transactions!$G:$G,Transactions!$H:$H,C$4,Transactions!$A:$A,$A19))</f>
        <v>0</v>
      </c>
      <c r="D19" s="16" t="n">
        <f aca="false">IF(YEAR($A19)&lt;&gt;Setup!$B$6,"",SUMIFS(Transactions!$G:$G,Transactions!$H:$H,D$4,Transactions!$A:$A,$A19))</f>
        <v>0</v>
      </c>
      <c r="E19" s="16" t="n">
        <f aca="false">IF(YEAR($A19)&lt;&gt;Setup!$B$6,"",SUMIFS(Transactions!$G:$G,Transactions!$H:$H,E$4,Transactions!$A:$A,$A19))</f>
        <v>0</v>
      </c>
      <c r="F19" s="16" t="n">
        <f aca="false">IF(YEAR($A19)&lt;&gt;Setup!$B$6,"",SUMIFS(Transactions!$G:$G,Transactions!$H:$H,F$4,Transactions!$A:$A,$A19))</f>
        <v>0</v>
      </c>
      <c r="G19" s="16" t="n">
        <f aca="false">IF(YEAR($A19)&lt;&gt;Setup!$B$6,"",SUMIFS(Transactions!$G:$G,Transactions!$H:$H,G$4,Transactions!$A:$A,$A19))</f>
        <v>0</v>
      </c>
      <c r="H19" s="16" t="n">
        <f aca="false">IF(YEAR($A19)&lt;&gt;Setup!$B$6,"",SUMIFS(Transactions!$G:$G,Transactions!$H:$H,H$4,Transactions!$A:$A,$A19))</f>
        <v>0</v>
      </c>
      <c r="I19" s="16" t="n">
        <f aca="false">IF(YEAR($A19)&lt;&gt;Setup!$B$6,"",SUMIFS(Transactions!$G:$G,Transactions!$H:$H,I$4,Transactions!$A:$A,$A19))</f>
        <v>0</v>
      </c>
      <c r="J19" s="16" t="n">
        <f aca="false">IF(YEAR($A19)&lt;&gt;Setup!$B$6,"",SUMIFS(Transactions!$G:$G,Transactions!$H:$H,J$4,Transactions!$A:$A,$A19))</f>
        <v>0</v>
      </c>
      <c r="K19" s="16" t="n">
        <f aca="false">IF(YEAR($A19)&lt;&gt;Setup!$B$6,"",SUMIFS(Transactions!$G:$G,Transactions!$H:$H,K$4,Transactions!$A:$A,$A19))</f>
        <v>0</v>
      </c>
      <c r="L19" s="16" t="n">
        <f aca="false">IF(YEAR($A19)&lt;&gt;Setup!$B$6,"",SUMIFS(Transactions!$G:$G,Transactions!$H:$H,L$4,Transactions!$A:$A,$A19))</f>
        <v>0</v>
      </c>
      <c r="M19" s="16" t="n">
        <f aca="false">IF(YEAR($A19)&lt;&gt;Setup!$B$6,"",SUMIFS(Transactions!$G:$G,Transactions!$H:$H,M$4,Transactions!$A:$A,$A19))</f>
        <v>0</v>
      </c>
      <c r="N19" s="16" t="n">
        <f aca="false">IF(YEAR($A19)&lt;&gt;Setup!$B$6,"",SUMIFS(Transactions!$G:$G,Transactions!$H:$H,N$4,Transactions!$A:$A,$A19))</f>
        <v>0</v>
      </c>
      <c r="O19" s="16" t="n">
        <f aca="false">IF(YEAR($A19)&lt;&gt;Setup!$B$6,"",SUMIFS(Transactions!$G:$G,Transactions!$H:$H,O$4,Transactions!$A:$A,$A19))</f>
        <v>0</v>
      </c>
      <c r="P19" s="16" t="n">
        <f aca="false">IF(YEAR($A19)&lt;&gt;Setup!$B$6,"",SUMIFS(Transactions!$G:$G,Transactions!$H:$H,P$4,Transactions!$A:$A,$A19))</f>
        <v>0</v>
      </c>
      <c r="Q19" s="16" t="n">
        <f aca="false">IF(YEAR($A19)&lt;&gt;Setup!$B$6,"",SUM(B19:C19))</f>
        <v>0</v>
      </c>
      <c r="R19" s="16" t="n">
        <f aca="false">IF(YEAR($A19)&lt;&gt;Setup!$B$6,"",SUM(D19:F19))</f>
        <v>0</v>
      </c>
      <c r="S19" s="16" t="n">
        <f aca="false">IF(YEAR($A19)&lt;&gt;Setup!$B$6,"",SUM(G19:L19))</f>
        <v>0</v>
      </c>
      <c r="T19" s="16" t="n">
        <f aca="false">IF(YEAR($A19)&lt;&gt;Setup!$B$6,"",SUM(M19:P19))</f>
        <v>0</v>
      </c>
      <c r="U19" s="20" t="n">
        <f aca="false">IF(YEAR($A19)&lt;&gt;Setup!$B$6,"",SUM(B19:P19))</f>
        <v>0</v>
      </c>
      <c r="V19" s="20" t="n">
        <f aca="false">IF(YEAR($A19)&lt;&gt;Setup!$B$6,"",N(V18)+U19)</f>
        <v>0</v>
      </c>
    </row>
    <row r="20" customFormat="false" ht="15" hidden="false" customHeight="false" outlineLevel="0" collapsed="false">
      <c r="A20" s="19" t="n">
        <f aca="false">DATE(Setup!$B$6,1,1)+15</f>
        <v>46038</v>
      </c>
      <c r="B20" s="16" t="n">
        <f aca="false">IF(YEAR($A20)&lt;&gt;Setup!$B$6,"",SUMIFS(Transactions!$G:$G,Transactions!$H:$H,B$4,Transactions!$A:$A,$A20))</f>
        <v>0</v>
      </c>
      <c r="C20" s="16" t="n">
        <f aca="false">IF(YEAR($A20)&lt;&gt;Setup!$B$6,"",SUMIFS(Transactions!$G:$G,Transactions!$H:$H,C$4,Transactions!$A:$A,$A20))</f>
        <v>0</v>
      </c>
      <c r="D20" s="16" t="n">
        <f aca="false">IF(YEAR($A20)&lt;&gt;Setup!$B$6,"",SUMIFS(Transactions!$G:$G,Transactions!$H:$H,D$4,Transactions!$A:$A,$A20))</f>
        <v>0</v>
      </c>
      <c r="E20" s="16" t="n">
        <f aca="false">IF(YEAR($A20)&lt;&gt;Setup!$B$6,"",SUMIFS(Transactions!$G:$G,Transactions!$H:$H,E$4,Transactions!$A:$A,$A20))</f>
        <v>0</v>
      </c>
      <c r="F20" s="16" t="n">
        <f aca="false">IF(YEAR($A20)&lt;&gt;Setup!$B$6,"",SUMIFS(Transactions!$G:$G,Transactions!$H:$H,F$4,Transactions!$A:$A,$A20))</f>
        <v>0</v>
      </c>
      <c r="G20" s="16" t="n">
        <f aca="false">IF(YEAR($A20)&lt;&gt;Setup!$B$6,"",SUMIFS(Transactions!$G:$G,Transactions!$H:$H,G$4,Transactions!$A:$A,$A20))</f>
        <v>0</v>
      </c>
      <c r="H20" s="16" t="n">
        <f aca="false">IF(YEAR($A20)&lt;&gt;Setup!$B$6,"",SUMIFS(Transactions!$G:$G,Transactions!$H:$H,H$4,Transactions!$A:$A,$A20))</f>
        <v>0</v>
      </c>
      <c r="I20" s="16" t="n">
        <f aca="false">IF(YEAR($A20)&lt;&gt;Setup!$B$6,"",SUMIFS(Transactions!$G:$G,Transactions!$H:$H,I$4,Transactions!$A:$A,$A20))</f>
        <v>0</v>
      </c>
      <c r="J20" s="16" t="n">
        <f aca="false">IF(YEAR($A20)&lt;&gt;Setup!$B$6,"",SUMIFS(Transactions!$G:$G,Transactions!$H:$H,J$4,Transactions!$A:$A,$A20))</f>
        <v>0</v>
      </c>
      <c r="K20" s="16" t="n">
        <f aca="false">IF(YEAR($A20)&lt;&gt;Setup!$B$6,"",SUMIFS(Transactions!$G:$G,Transactions!$H:$H,K$4,Transactions!$A:$A,$A20))</f>
        <v>0</v>
      </c>
      <c r="L20" s="16" t="n">
        <f aca="false">IF(YEAR($A20)&lt;&gt;Setup!$B$6,"",SUMIFS(Transactions!$G:$G,Transactions!$H:$H,L$4,Transactions!$A:$A,$A20))</f>
        <v>0</v>
      </c>
      <c r="M20" s="16" t="n">
        <f aca="false">IF(YEAR($A20)&lt;&gt;Setup!$B$6,"",SUMIFS(Transactions!$G:$G,Transactions!$H:$H,M$4,Transactions!$A:$A,$A20))</f>
        <v>0</v>
      </c>
      <c r="N20" s="16" t="n">
        <f aca="false">IF(YEAR($A20)&lt;&gt;Setup!$B$6,"",SUMIFS(Transactions!$G:$G,Transactions!$H:$H,N$4,Transactions!$A:$A,$A20))</f>
        <v>0</v>
      </c>
      <c r="O20" s="16" t="n">
        <f aca="false">IF(YEAR($A20)&lt;&gt;Setup!$B$6,"",SUMIFS(Transactions!$G:$G,Transactions!$H:$H,O$4,Transactions!$A:$A,$A20))</f>
        <v>0</v>
      </c>
      <c r="P20" s="16" t="n">
        <f aca="false">IF(YEAR($A20)&lt;&gt;Setup!$B$6,"",SUMIFS(Transactions!$G:$G,Transactions!$H:$H,P$4,Transactions!$A:$A,$A20))</f>
        <v>0</v>
      </c>
      <c r="Q20" s="16" t="n">
        <f aca="false">IF(YEAR($A20)&lt;&gt;Setup!$B$6,"",SUM(B20:C20))</f>
        <v>0</v>
      </c>
      <c r="R20" s="16" t="n">
        <f aca="false">IF(YEAR($A20)&lt;&gt;Setup!$B$6,"",SUM(D20:F20))</f>
        <v>0</v>
      </c>
      <c r="S20" s="16" t="n">
        <f aca="false">IF(YEAR($A20)&lt;&gt;Setup!$B$6,"",SUM(G20:L20))</f>
        <v>0</v>
      </c>
      <c r="T20" s="16" t="n">
        <f aca="false">IF(YEAR($A20)&lt;&gt;Setup!$B$6,"",SUM(M20:P20))</f>
        <v>0</v>
      </c>
      <c r="U20" s="20" t="n">
        <f aca="false">IF(YEAR($A20)&lt;&gt;Setup!$B$6,"",SUM(B20:P20))</f>
        <v>0</v>
      </c>
      <c r="V20" s="20" t="n">
        <f aca="false">IF(YEAR($A20)&lt;&gt;Setup!$B$6,"",N(V19)+U20)</f>
        <v>0</v>
      </c>
    </row>
    <row r="21" customFormat="false" ht="15" hidden="false" customHeight="false" outlineLevel="0" collapsed="false">
      <c r="A21" s="19" t="n">
        <f aca="false">DATE(Setup!$B$6,1,1)+16</f>
        <v>46039</v>
      </c>
      <c r="B21" s="16" t="n">
        <f aca="false">IF(YEAR($A21)&lt;&gt;Setup!$B$6,"",SUMIFS(Transactions!$G:$G,Transactions!$H:$H,B$4,Transactions!$A:$A,$A21))</f>
        <v>0</v>
      </c>
      <c r="C21" s="16" t="n">
        <f aca="false">IF(YEAR($A21)&lt;&gt;Setup!$B$6,"",SUMIFS(Transactions!$G:$G,Transactions!$H:$H,C$4,Transactions!$A:$A,$A21))</f>
        <v>0</v>
      </c>
      <c r="D21" s="16" t="n">
        <f aca="false">IF(YEAR($A21)&lt;&gt;Setup!$B$6,"",SUMIFS(Transactions!$G:$G,Transactions!$H:$H,D$4,Transactions!$A:$A,$A21))</f>
        <v>0</v>
      </c>
      <c r="E21" s="16" t="n">
        <f aca="false">IF(YEAR($A21)&lt;&gt;Setup!$B$6,"",SUMIFS(Transactions!$G:$G,Transactions!$H:$H,E$4,Transactions!$A:$A,$A21))</f>
        <v>0</v>
      </c>
      <c r="F21" s="16" t="n">
        <f aca="false">IF(YEAR($A21)&lt;&gt;Setup!$B$6,"",SUMIFS(Transactions!$G:$G,Transactions!$H:$H,F$4,Transactions!$A:$A,$A21))</f>
        <v>0</v>
      </c>
      <c r="G21" s="16" t="n">
        <f aca="false">IF(YEAR($A21)&lt;&gt;Setup!$B$6,"",SUMIFS(Transactions!$G:$G,Transactions!$H:$H,G$4,Transactions!$A:$A,$A21))</f>
        <v>0</v>
      </c>
      <c r="H21" s="16" t="n">
        <f aca="false">IF(YEAR($A21)&lt;&gt;Setup!$B$6,"",SUMIFS(Transactions!$G:$G,Transactions!$H:$H,H$4,Transactions!$A:$A,$A21))</f>
        <v>0</v>
      </c>
      <c r="I21" s="16" t="n">
        <f aca="false">IF(YEAR($A21)&lt;&gt;Setup!$B$6,"",SUMIFS(Transactions!$G:$G,Transactions!$H:$H,I$4,Transactions!$A:$A,$A21))</f>
        <v>0</v>
      </c>
      <c r="J21" s="16" t="n">
        <f aca="false">IF(YEAR($A21)&lt;&gt;Setup!$B$6,"",SUMIFS(Transactions!$G:$G,Transactions!$H:$H,J$4,Transactions!$A:$A,$A21))</f>
        <v>0</v>
      </c>
      <c r="K21" s="16" t="n">
        <f aca="false">IF(YEAR($A21)&lt;&gt;Setup!$B$6,"",SUMIFS(Transactions!$G:$G,Transactions!$H:$H,K$4,Transactions!$A:$A,$A21))</f>
        <v>0</v>
      </c>
      <c r="L21" s="16" t="n">
        <f aca="false">IF(YEAR($A21)&lt;&gt;Setup!$B$6,"",SUMIFS(Transactions!$G:$G,Transactions!$H:$H,L$4,Transactions!$A:$A,$A21))</f>
        <v>0</v>
      </c>
      <c r="M21" s="16" t="n">
        <f aca="false">IF(YEAR($A21)&lt;&gt;Setup!$B$6,"",SUMIFS(Transactions!$G:$G,Transactions!$H:$H,M$4,Transactions!$A:$A,$A21))</f>
        <v>0</v>
      </c>
      <c r="N21" s="16" t="n">
        <f aca="false">IF(YEAR($A21)&lt;&gt;Setup!$B$6,"",SUMIFS(Transactions!$G:$G,Transactions!$H:$H,N$4,Transactions!$A:$A,$A21))</f>
        <v>0</v>
      </c>
      <c r="O21" s="16" t="n">
        <f aca="false">IF(YEAR($A21)&lt;&gt;Setup!$B$6,"",SUMIFS(Transactions!$G:$G,Transactions!$H:$H,O$4,Transactions!$A:$A,$A21))</f>
        <v>0</v>
      </c>
      <c r="P21" s="16" t="n">
        <f aca="false">IF(YEAR($A21)&lt;&gt;Setup!$B$6,"",SUMIFS(Transactions!$G:$G,Transactions!$H:$H,P$4,Transactions!$A:$A,$A21))</f>
        <v>0</v>
      </c>
      <c r="Q21" s="16" t="n">
        <f aca="false">IF(YEAR($A21)&lt;&gt;Setup!$B$6,"",SUM(B21:C21))</f>
        <v>0</v>
      </c>
      <c r="R21" s="16" t="n">
        <f aca="false">IF(YEAR($A21)&lt;&gt;Setup!$B$6,"",SUM(D21:F21))</f>
        <v>0</v>
      </c>
      <c r="S21" s="16" t="n">
        <f aca="false">IF(YEAR($A21)&lt;&gt;Setup!$B$6,"",SUM(G21:L21))</f>
        <v>0</v>
      </c>
      <c r="T21" s="16" t="n">
        <f aca="false">IF(YEAR($A21)&lt;&gt;Setup!$B$6,"",SUM(M21:P21))</f>
        <v>0</v>
      </c>
      <c r="U21" s="20" t="n">
        <f aca="false">IF(YEAR($A21)&lt;&gt;Setup!$B$6,"",SUM(B21:P21))</f>
        <v>0</v>
      </c>
      <c r="V21" s="20" t="n">
        <f aca="false">IF(YEAR($A21)&lt;&gt;Setup!$B$6,"",N(V20)+U21)</f>
        <v>0</v>
      </c>
    </row>
    <row r="22" customFormat="false" ht="15" hidden="false" customHeight="false" outlineLevel="0" collapsed="false">
      <c r="A22" s="19" t="n">
        <f aca="false">DATE(Setup!$B$6,1,1)+17</f>
        <v>46040</v>
      </c>
      <c r="B22" s="16" t="n">
        <f aca="false">IF(YEAR($A22)&lt;&gt;Setup!$B$6,"",SUMIFS(Transactions!$G:$G,Transactions!$H:$H,B$4,Transactions!$A:$A,$A22))</f>
        <v>0</v>
      </c>
      <c r="C22" s="16" t="n">
        <f aca="false">IF(YEAR($A22)&lt;&gt;Setup!$B$6,"",SUMIFS(Transactions!$G:$G,Transactions!$H:$H,C$4,Transactions!$A:$A,$A22))</f>
        <v>0</v>
      </c>
      <c r="D22" s="16" t="n">
        <f aca="false">IF(YEAR($A22)&lt;&gt;Setup!$B$6,"",SUMIFS(Transactions!$G:$G,Transactions!$H:$H,D$4,Transactions!$A:$A,$A22))</f>
        <v>0</v>
      </c>
      <c r="E22" s="16" t="n">
        <f aca="false">IF(YEAR($A22)&lt;&gt;Setup!$B$6,"",SUMIFS(Transactions!$G:$G,Transactions!$H:$H,E$4,Transactions!$A:$A,$A22))</f>
        <v>0</v>
      </c>
      <c r="F22" s="16" t="n">
        <f aca="false">IF(YEAR($A22)&lt;&gt;Setup!$B$6,"",SUMIFS(Transactions!$G:$G,Transactions!$H:$H,F$4,Transactions!$A:$A,$A22))</f>
        <v>0</v>
      </c>
      <c r="G22" s="16" t="n">
        <f aca="false">IF(YEAR($A22)&lt;&gt;Setup!$B$6,"",SUMIFS(Transactions!$G:$G,Transactions!$H:$H,G$4,Transactions!$A:$A,$A22))</f>
        <v>0</v>
      </c>
      <c r="H22" s="16" t="n">
        <f aca="false">IF(YEAR($A22)&lt;&gt;Setup!$B$6,"",SUMIFS(Transactions!$G:$G,Transactions!$H:$H,H$4,Transactions!$A:$A,$A22))</f>
        <v>0</v>
      </c>
      <c r="I22" s="16" t="n">
        <f aca="false">IF(YEAR($A22)&lt;&gt;Setup!$B$6,"",SUMIFS(Transactions!$G:$G,Transactions!$H:$H,I$4,Transactions!$A:$A,$A22))</f>
        <v>0</v>
      </c>
      <c r="J22" s="16" t="n">
        <f aca="false">IF(YEAR($A22)&lt;&gt;Setup!$B$6,"",SUMIFS(Transactions!$G:$G,Transactions!$H:$H,J$4,Transactions!$A:$A,$A22))</f>
        <v>0</v>
      </c>
      <c r="K22" s="16" t="n">
        <f aca="false">IF(YEAR($A22)&lt;&gt;Setup!$B$6,"",SUMIFS(Transactions!$G:$G,Transactions!$H:$H,K$4,Transactions!$A:$A,$A22))</f>
        <v>0</v>
      </c>
      <c r="L22" s="16" t="n">
        <f aca="false">IF(YEAR($A22)&lt;&gt;Setup!$B$6,"",SUMIFS(Transactions!$G:$G,Transactions!$H:$H,L$4,Transactions!$A:$A,$A22))</f>
        <v>0</v>
      </c>
      <c r="M22" s="16" t="n">
        <f aca="false">IF(YEAR($A22)&lt;&gt;Setup!$B$6,"",SUMIFS(Transactions!$G:$G,Transactions!$H:$H,M$4,Transactions!$A:$A,$A22))</f>
        <v>0</v>
      </c>
      <c r="N22" s="16" t="n">
        <f aca="false">IF(YEAR($A22)&lt;&gt;Setup!$B$6,"",SUMIFS(Transactions!$G:$G,Transactions!$H:$H,N$4,Transactions!$A:$A,$A22))</f>
        <v>0</v>
      </c>
      <c r="O22" s="16" t="n">
        <f aca="false">IF(YEAR($A22)&lt;&gt;Setup!$B$6,"",SUMIFS(Transactions!$G:$G,Transactions!$H:$H,O$4,Transactions!$A:$A,$A22))</f>
        <v>0</v>
      </c>
      <c r="P22" s="16" t="n">
        <f aca="false">IF(YEAR($A22)&lt;&gt;Setup!$B$6,"",SUMIFS(Transactions!$G:$G,Transactions!$H:$H,P$4,Transactions!$A:$A,$A22))</f>
        <v>0</v>
      </c>
      <c r="Q22" s="16" t="n">
        <f aca="false">IF(YEAR($A22)&lt;&gt;Setup!$B$6,"",SUM(B22:C22))</f>
        <v>0</v>
      </c>
      <c r="R22" s="16" t="n">
        <f aca="false">IF(YEAR($A22)&lt;&gt;Setup!$B$6,"",SUM(D22:F22))</f>
        <v>0</v>
      </c>
      <c r="S22" s="16" t="n">
        <f aca="false">IF(YEAR($A22)&lt;&gt;Setup!$B$6,"",SUM(G22:L22))</f>
        <v>0</v>
      </c>
      <c r="T22" s="16" t="n">
        <f aca="false">IF(YEAR($A22)&lt;&gt;Setup!$B$6,"",SUM(M22:P22))</f>
        <v>0</v>
      </c>
      <c r="U22" s="20" t="n">
        <f aca="false">IF(YEAR($A22)&lt;&gt;Setup!$B$6,"",SUM(B22:P22))</f>
        <v>0</v>
      </c>
      <c r="V22" s="20" t="n">
        <f aca="false">IF(YEAR($A22)&lt;&gt;Setup!$B$6,"",N(V21)+U22)</f>
        <v>0</v>
      </c>
    </row>
    <row r="23" customFormat="false" ht="15" hidden="false" customHeight="false" outlineLevel="0" collapsed="false">
      <c r="A23" s="19" t="n">
        <f aca="false">DATE(Setup!$B$6,1,1)+18</f>
        <v>46041</v>
      </c>
      <c r="B23" s="16" t="n">
        <f aca="false">IF(YEAR($A23)&lt;&gt;Setup!$B$6,"",SUMIFS(Transactions!$G:$G,Transactions!$H:$H,B$4,Transactions!$A:$A,$A23))</f>
        <v>0</v>
      </c>
      <c r="C23" s="16" t="n">
        <f aca="false">IF(YEAR($A23)&lt;&gt;Setup!$B$6,"",SUMIFS(Transactions!$G:$G,Transactions!$H:$H,C$4,Transactions!$A:$A,$A23))</f>
        <v>0</v>
      </c>
      <c r="D23" s="16" t="n">
        <f aca="false">IF(YEAR($A23)&lt;&gt;Setup!$B$6,"",SUMIFS(Transactions!$G:$G,Transactions!$H:$H,D$4,Transactions!$A:$A,$A23))</f>
        <v>0</v>
      </c>
      <c r="E23" s="16" t="n">
        <f aca="false">IF(YEAR($A23)&lt;&gt;Setup!$B$6,"",SUMIFS(Transactions!$G:$G,Transactions!$H:$H,E$4,Transactions!$A:$A,$A23))</f>
        <v>0</v>
      </c>
      <c r="F23" s="16" t="n">
        <f aca="false">IF(YEAR($A23)&lt;&gt;Setup!$B$6,"",SUMIFS(Transactions!$G:$G,Transactions!$H:$H,F$4,Transactions!$A:$A,$A23))</f>
        <v>0</v>
      </c>
      <c r="G23" s="16" t="n">
        <f aca="false">IF(YEAR($A23)&lt;&gt;Setup!$B$6,"",SUMIFS(Transactions!$G:$G,Transactions!$H:$H,G$4,Transactions!$A:$A,$A23))</f>
        <v>0</v>
      </c>
      <c r="H23" s="16" t="n">
        <f aca="false">IF(YEAR($A23)&lt;&gt;Setup!$B$6,"",SUMIFS(Transactions!$G:$G,Transactions!$H:$H,H$4,Transactions!$A:$A,$A23))</f>
        <v>0</v>
      </c>
      <c r="I23" s="16" t="n">
        <f aca="false">IF(YEAR($A23)&lt;&gt;Setup!$B$6,"",SUMIFS(Transactions!$G:$G,Transactions!$H:$H,I$4,Transactions!$A:$A,$A23))</f>
        <v>0</v>
      </c>
      <c r="J23" s="16" t="n">
        <f aca="false">IF(YEAR($A23)&lt;&gt;Setup!$B$6,"",SUMIFS(Transactions!$G:$G,Transactions!$H:$H,J$4,Transactions!$A:$A,$A23))</f>
        <v>0</v>
      </c>
      <c r="K23" s="16" t="n">
        <f aca="false">IF(YEAR($A23)&lt;&gt;Setup!$B$6,"",SUMIFS(Transactions!$G:$G,Transactions!$H:$H,K$4,Transactions!$A:$A,$A23))</f>
        <v>0</v>
      </c>
      <c r="L23" s="16" t="n">
        <f aca="false">IF(YEAR($A23)&lt;&gt;Setup!$B$6,"",SUMIFS(Transactions!$G:$G,Transactions!$H:$H,L$4,Transactions!$A:$A,$A23))</f>
        <v>0</v>
      </c>
      <c r="M23" s="16" t="n">
        <f aca="false">IF(YEAR($A23)&lt;&gt;Setup!$B$6,"",SUMIFS(Transactions!$G:$G,Transactions!$H:$H,M$4,Transactions!$A:$A,$A23))</f>
        <v>0</v>
      </c>
      <c r="N23" s="16" t="n">
        <f aca="false">IF(YEAR($A23)&lt;&gt;Setup!$B$6,"",SUMIFS(Transactions!$G:$G,Transactions!$H:$H,N$4,Transactions!$A:$A,$A23))</f>
        <v>0</v>
      </c>
      <c r="O23" s="16" t="n">
        <f aca="false">IF(YEAR($A23)&lt;&gt;Setup!$B$6,"",SUMIFS(Transactions!$G:$G,Transactions!$H:$H,O$4,Transactions!$A:$A,$A23))</f>
        <v>0</v>
      </c>
      <c r="P23" s="16" t="n">
        <f aca="false">IF(YEAR($A23)&lt;&gt;Setup!$B$6,"",SUMIFS(Transactions!$G:$G,Transactions!$H:$H,P$4,Transactions!$A:$A,$A23))</f>
        <v>0</v>
      </c>
      <c r="Q23" s="16" t="n">
        <f aca="false">IF(YEAR($A23)&lt;&gt;Setup!$B$6,"",SUM(B23:C23))</f>
        <v>0</v>
      </c>
      <c r="R23" s="16" t="n">
        <f aca="false">IF(YEAR($A23)&lt;&gt;Setup!$B$6,"",SUM(D23:F23))</f>
        <v>0</v>
      </c>
      <c r="S23" s="16" t="n">
        <f aca="false">IF(YEAR($A23)&lt;&gt;Setup!$B$6,"",SUM(G23:L23))</f>
        <v>0</v>
      </c>
      <c r="T23" s="16" t="n">
        <f aca="false">IF(YEAR($A23)&lt;&gt;Setup!$B$6,"",SUM(M23:P23))</f>
        <v>0</v>
      </c>
      <c r="U23" s="20" t="n">
        <f aca="false">IF(YEAR($A23)&lt;&gt;Setup!$B$6,"",SUM(B23:P23))</f>
        <v>0</v>
      </c>
      <c r="V23" s="20" t="n">
        <f aca="false">IF(YEAR($A23)&lt;&gt;Setup!$B$6,"",N(V22)+U23)</f>
        <v>0</v>
      </c>
    </row>
    <row r="24" customFormat="false" ht="15" hidden="false" customHeight="false" outlineLevel="0" collapsed="false">
      <c r="A24" s="19" t="n">
        <f aca="false">DATE(Setup!$B$6,1,1)+19</f>
        <v>46042</v>
      </c>
      <c r="B24" s="16" t="n">
        <f aca="false">IF(YEAR($A24)&lt;&gt;Setup!$B$6,"",SUMIFS(Transactions!$G:$G,Transactions!$H:$H,B$4,Transactions!$A:$A,$A24))</f>
        <v>0</v>
      </c>
      <c r="C24" s="16" t="n">
        <f aca="false">IF(YEAR($A24)&lt;&gt;Setup!$B$6,"",SUMIFS(Transactions!$G:$G,Transactions!$H:$H,C$4,Transactions!$A:$A,$A24))</f>
        <v>0</v>
      </c>
      <c r="D24" s="16" t="n">
        <f aca="false">IF(YEAR($A24)&lt;&gt;Setup!$B$6,"",SUMIFS(Transactions!$G:$G,Transactions!$H:$H,D$4,Transactions!$A:$A,$A24))</f>
        <v>0</v>
      </c>
      <c r="E24" s="16" t="n">
        <f aca="false">IF(YEAR($A24)&lt;&gt;Setup!$B$6,"",SUMIFS(Transactions!$G:$G,Transactions!$H:$H,E$4,Transactions!$A:$A,$A24))</f>
        <v>0</v>
      </c>
      <c r="F24" s="16" t="n">
        <f aca="false">IF(YEAR($A24)&lt;&gt;Setup!$B$6,"",SUMIFS(Transactions!$G:$G,Transactions!$H:$H,F$4,Transactions!$A:$A,$A24))</f>
        <v>0</v>
      </c>
      <c r="G24" s="16" t="n">
        <f aca="false">IF(YEAR($A24)&lt;&gt;Setup!$B$6,"",SUMIFS(Transactions!$G:$G,Transactions!$H:$H,G$4,Transactions!$A:$A,$A24))</f>
        <v>0</v>
      </c>
      <c r="H24" s="16" t="n">
        <f aca="false">IF(YEAR($A24)&lt;&gt;Setup!$B$6,"",SUMIFS(Transactions!$G:$G,Transactions!$H:$H,H$4,Transactions!$A:$A,$A24))</f>
        <v>0</v>
      </c>
      <c r="I24" s="16" t="n">
        <f aca="false">IF(YEAR($A24)&lt;&gt;Setup!$B$6,"",SUMIFS(Transactions!$G:$G,Transactions!$H:$H,I$4,Transactions!$A:$A,$A24))</f>
        <v>0</v>
      </c>
      <c r="J24" s="16" t="n">
        <f aca="false">IF(YEAR($A24)&lt;&gt;Setup!$B$6,"",SUMIFS(Transactions!$G:$G,Transactions!$H:$H,J$4,Transactions!$A:$A,$A24))</f>
        <v>0</v>
      </c>
      <c r="K24" s="16" t="n">
        <f aca="false">IF(YEAR($A24)&lt;&gt;Setup!$B$6,"",SUMIFS(Transactions!$G:$G,Transactions!$H:$H,K$4,Transactions!$A:$A,$A24))</f>
        <v>0</v>
      </c>
      <c r="L24" s="16" t="n">
        <f aca="false">IF(YEAR($A24)&lt;&gt;Setup!$B$6,"",SUMIFS(Transactions!$G:$G,Transactions!$H:$H,L$4,Transactions!$A:$A,$A24))</f>
        <v>0</v>
      </c>
      <c r="M24" s="16" t="n">
        <f aca="false">IF(YEAR($A24)&lt;&gt;Setup!$B$6,"",SUMIFS(Transactions!$G:$G,Transactions!$H:$H,M$4,Transactions!$A:$A,$A24))</f>
        <v>0</v>
      </c>
      <c r="N24" s="16" t="n">
        <f aca="false">IF(YEAR($A24)&lt;&gt;Setup!$B$6,"",SUMIFS(Transactions!$G:$G,Transactions!$H:$H,N$4,Transactions!$A:$A,$A24))</f>
        <v>0</v>
      </c>
      <c r="O24" s="16" t="n">
        <f aca="false">IF(YEAR($A24)&lt;&gt;Setup!$B$6,"",SUMIFS(Transactions!$G:$G,Transactions!$H:$H,O$4,Transactions!$A:$A,$A24))</f>
        <v>0</v>
      </c>
      <c r="P24" s="16" t="n">
        <f aca="false">IF(YEAR($A24)&lt;&gt;Setup!$B$6,"",SUMIFS(Transactions!$G:$G,Transactions!$H:$H,P$4,Transactions!$A:$A,$A24))</f>
        <v>0</v>
      </c>
      <c r="Q24" s="16" t="n">
        <f aca="false">IF(YEAR($A24)&lt;&gt;Setup!$B$6,"",SUM(B24:C24))</f>
        <v>0</v>
      </c>
      <c r="R24" s="16" t="n">
        <f aca="false">IF(YEAR($A24)&lt;&gt;Setup!$B$6,"",SUM(D24:F24))</f>
        <v>0</v>
      </c>
      <c r="S24" s="16" t="n">
        <f aca="false">IF(YEAR($A24)&lt;&gt;Setup!$B$6,"",SUM(G24:L24))</f>
        <v>0</v>
      </c>
      <c r="T24" s="16" t="n">
        <f aca="false">IF(YEAR($A24)&lt;&gt;Setup!$B$6,"",SUM(M24:P24))</f>
        <v>0</v>
      </c>
      <c r="U24" s="20" t="n">
        <f aca="false">IF(YEAR($A24)&lt;&gt;Setup!$B$6,"",SUM(B24:P24))</f>
        <v>0</v>
      </c>
      <c r="V24" s="20" t="n">
        <f aca="false">IF(YEAR($A24)&lt;&gt;Setup!$B$6,"",N(V23)+U24)</f>
        <v>0</v>
      </c>
    </row>
    <row r="25" customFormat="false" ht="15" hidden="false" customHeight="false" outlineLevel="0" collapsed="false">
      <c r="A25" s="19" t="n">
        <f aca="false">DATE(Setup!$B$6,1,1)+20</f>
        <v>46043</v>
      </c>
      <c r="B25" s="16" t="n">
        <f aca="false">IF(YEAR($A25)&lt;&gt;Setup!$B$6,"",SUMIFS(Transactions!$G:$G,Transactions!$H:$H,B$4,Transactions!$A:$A,$A25))</f>
        <v>0</v>
      </c>
      <c r="C25" s="16" t="n">
        <f aca="false">IF(YEAR($A25)&lt;&gt;Setup!$B$6,"",SUMIFS(Transactions!$G:$G,Transactions!$H:$H,C$4,Transactions!$A:$A,$A25))</f>
        <v>0</v>
      </c>
      <c r="D25" s="16" t="n">
        <f aca="false">IF(YEAR($A25)&lt;&gt;Setup!$B$6,"",SUMIFS(Transactions!$G:$G,Transactions!$H:$H,D$4,Transactions!$A:$A,$A25))</f>
        <v>0</v>
      </c>
      <c r="E25" s="16" t="n">
        <f aca="false">IF(YEAR($A25)&lt;&gt;Setup!$B$6,"",SUMIFS(Transactions!$G:$G,Transactions!$H:$H,E$4,Transactions!$A:$A,$A25))</f>
        <v>0</v>
      </c>
      <c r="F25" s="16" t="n">
        <f aca="false">IF(YEAR($A25)&lt;&gt;Setup!$B$6,"",SUMIFS(Transactions!$G:$G,Transactions!$H:$H,F$4,Transactions!$A:$A,$A25))</f>
        <v>0</v>
      </c>
      <c r="G25" s="16" t="n">
        <f aca="false">IF(YEAR($A25)&lt;&gt;Setup!$B$6,"",SUMIFS(Transactions!$G:$G,Transactions!$H:$H,G$4,Transactions!$A:$A,$A25))</f>
        <v>0</v>
      </c>
      <c r="H25" s="16" t="n">
        <f aca="false">IF(YEAR($A25)&lt;&gt;Setup!$B$6,"",SUMIFS(Transactions!$G:$G,Transactions!$H:$H,H$4,Transactions!$A:$A,$A25))</f>
        <v>0</v>
      </c>
      <c r="I25" s="16" t="n">
        <f aca="false">IF(YEAR($A25)&lt;&gt;Setup!$B$6,"",SUMIFS(Transactions!$G:$G,Transactions!$H:$H,I$4,Transactions!$A:$A,$A25))</f>
        <v>0</v>
      </c>
      <c r="J25" s="16" t="n">
        <f aca="false">IF(YEAR($A25)&lt;&gt;Setup!$B$6,"",SUMIFS(Transactions!$G:$G,Transactions!$H:$H,J$4,Transactions!$A:$A,$A25))</f>
        <v>0</v>
      </c>
      <c r="K25" s="16" t="n">
        <f aca="false">IF(YEAR($A25)&lt;&gt;Setup!$B$6,"",SUMIFS(Transactions!$G:$G,Transactions!$H:$H,K$4,Transactions!$A:$A,$A25))</f>
        <v>0</v>
      </c>
      <c r="L25" s="16" t="n">
        <f aca="false">IF(YEAR($A25)&lt;&gt;Setup!$B$6,"",SUMIFS(Transactions!$G:$G,Transactions!$H:$H,L$4,Transactions!$A:$A,$A25))</f>
        <v>0</v>
      </c>
      <c r="M25" s="16" t="n">
        <f aca="false">IF(YEAR($A25)&lt;&gt;Setup!$B$6,"",SUMIFS(Transactions!$G:$G,Transactions!$H:$H,M$4,Transactions!$A:$A,$A25))</f>
        <v>0</v>
      </c>
      <c r="N25" s="16" t="n">
        <f aca="false">IF(YEAR($A25)&lt;&gt;Setup!$B$6,"",SUMIFS(Transactions!$G:$G,Transactions!$H:$H,N$4,Transactions!$A:$A,$A25))</f>
        <v>0</v>
      </c>
      <c r="O25" s="16" t="n">
        <f aca="false">IF(YEAR($A25)&lt;&gt;Setup!$B$6,"",SUMIFS(Transactions!$G:$G,Transactions!$H:$H,O$4,Transactions!$A:$A,$A25))</f>
        <v>0</v>
      </c>
      <c r="P25" s="16" t="n">
        <f aca="false">IF(YEAR($A25)&lt;&gt;Setup!$B$6,"",SUMIFS(Transactions!$G:$G,Transactions!$H:$H,P$4,Transactions!$A:$A,$A25))</f>
        <v>0</v>
      </c>
      <c r="Q25" s="16" t="n">
        <f aca="false">IF(YEAR($A25)&lt;&gt;Setup!$B$6,"",SUM(B25:C25))</f>
        <v>0</v>
      </c>
      <c r="R25" s="16" t="n">
        <f aca="false">IF(YEAR($A25)&lt;&gt;Setup!$B$6,"",SUM(D25:F25))</f>
        <v>0</v>
      </c>
      <c r="S25" s="16" t="n">
        <f aca="false">IF(YEAR($A25)&lt;&gt;Setup!$B$6,"",SUM(G25:L25))</f>
        <v>0</v>
      </c>
      <c r="T25" s="16" t="n">
        <f aca="false">IF(YEAR($A25)&lt;&gt;Setup!$B$6,"",SUM(M25:P25))</f>
        <v>0</v>
      </c>
      <c r="U25" s="20" t="n">
        <f aca="false">IF(YEAR($A25)&lt;&gt;Setup!$B$6,"",SUM(B25:P25))</f>
        <v>0</v>
      </c>
      <c r="V25" s="20" t="n">
        <f aca="false">IF(YEAR($A25)&lt;&gt;Setup!$B$6,"",N(V24)+U25)</f>
        <v>0</v>
      </c>
    </row>
    <row r="26" customFormat="false" ht="15" hidden="false" customHeight="false" outlineLevel="0" collapsed="false">
      <c r="A26" s="19" t="n">
        <f aca="false">DATE(Setup!$B$6,1,1)+21</f>
        <v>46044</v>
      </c>
      <c r="B26" s="16" t="n">
        <f aca="false">IF(YEAR($A26)&lt;&gt;Setup!$B$6,"",SUMIFS(Transactions!$G:$G,Transactions!$H:$H,B$4,Transactions!$A:$A,$A26))</f>
        <v>0</v>
      </c>
      <c r="C26" s="16" t="n">
        <f aca="false">IF(YEAR($A26)&lt;&gt;Setup!$B$6,"",SUMIFS(Transactions!$G:$G,Transactions!$H:$H,C$4,Transactions!$A:$A,$A26))</f>
        <v>0</v>
      </c>
      <c r="D26" s="16" t="n">
        <f aca="false">IF(YEAR($A26)&lt;&gt;Setup!$B$6,"",SUMIFS(Transactions!$G:$G,Transactions!$H:$H,D$4,Transactions!$A:$A,$A26))</f>
        <v>0</v>
      </c>
      <c r="E26" s="16" t="n">
        <f aca="false">IF(YEAR($A26)&lt;&gt;Setup!$B$6,"",SUMIFS(Transactions!$G:$G,Transactions!$H:$H,E$4,Transactions!$A:$A,$A26))</f>
        <v>0</v>
      </c>
      <c r="F26" s="16" t="n">
        <f aca="false">IF(YEAR($A26)&lt;&gt;Setup!$B$6,"",SUMIFS(Transactions!$G:$G,Transactions!$H:$H,F$4,Transactions!$A:$A,$A26))</f>
        <v>0</v>
      </c>
      <c r="G26" s="16" t="n">
        <f aca="false">IF(YEAR($A26)&lt;&gt;Setup!$B$6,"",SUMIFS(Transactions!$G:$G,Transactions!$H:$H,G$4,Transactions!$A:$A,$A26))</f>
        <v>0</v>
      </c>
      <c r="H26" s="16" t="n">
        <f aca="false">IF(YEAR($A26)&lt;&gt;Setup!$B$6,"",SUMIFS(Transactions!$G:$G,Transactions!$H:$H,H$4,Transactions!$A:$A,$A26))</f>
        <v>0</v>
      </c>
      <c r="I26" s="16" t="n">
        <f aca="false">IF(YEAR($A26)&lt;&gt;Setup!$B$6,"",SUMIFS(Transactions!$G:$G,Transactions!$H:$H,I$4,Transactions!$A:$A,$A26))</f>
        <v>0</v>
      </c>
      <c r="J26" s="16" t="n">
        <f aca="false">IF(YEAR($A26)&lt;&gt;Setup!$B$6,"",SUMIFS(Transactions!$G:$G,Transactions!$H:$H,J$4,Transactions!$A:$A,$A26))</f>
        <v>0</v>
      </c>
      <c r="K26" s="16" t="n">
        <f aca="false">IF(YEAR($A26)&lt;&gt;Setup!$B$6,"",SUMIFS(Transactions!$G:$G,Transactions!$H:$H,K$4,Transactions!$A:$A,$A26))</f>
        <v>0</v>
      </c>
      <c r="L26" s="16" t="n">
        <f aca="false">IF(YEAR($A26)&lt;&gt;Setup!$B$6,"",SUMIFS(Transactions!$G:$G,Transactions!$H:$H,L$4,Transactions!$A:$A,$A26))</f>
        <v>0</v>
      </c>
      <c r="M26" s="16" t="n">
        <f aca="false">IF(YEAR($A26)&lt;&gt;Setup!$B$6,"",SUMIFS(Transactions!$G:$G,Transactions!$H:$H,M$4,Transactions!$A:$A,$A26))</f>
        <v>0</v>
      </c>
      <c r="N26" s="16" t="n">
        <f aca="false">IF(YEAR($A26)&lt;&gt;Setup!$B$6,"",SUMIFS(Transactions!$G:$G,Transactions!$H:$H,N$4,Transactions!$A:$A,$A26))</f>
        <v>0</v>
      </c>
      <c r="O26" s="16" t="n">
        <f aca="false">IF(YEAR($A26)&lt;&gt;Setup!$B$6,"",SUMIFS(Transactions!$G:$G,Transactions!$H:$H,O$4,Transactions!$A:$A,$A26))</f>
        <v>0</v>
      </c>
      <c r="P26" s="16" t="n">
        <f aca="false">IF(YEAR($A26)&lt;&gt;Setup!$B$6,"",SUMIFS(Transactions!$G:$G,Transactions!$H:$H,P$4,Transactions!$A:$A,$A26))</f>
        <v>0</v>
      </c>
      <c r="Q26" s="16" t="n">
        <f aca="false">IF(YEAR($A26)&lt;&gt;Setup!$B$6,"",SUM(B26:C26))</f>
        <v>0</v>
      </c>
      <c r="R26" s="16" t="n">
        <f aca="false">IF(YEAR($A26)&lt;&gt;Setup!$B$6,"",SUM(D26:F26))</f>
        <v>0</v>
      </c>
      <c r="S26" s="16" t="n">
        <f aca="false">IF(YEAR($A26)&lt;&gt;Setup!$B$6,"",SUM(G26:L26))</f>
        <v>0</v>
      </c>
      <c r="T26" s="16" t="n">
        <f aca="false">IF(YEAR($A26)&lt;&gt;Setup!$B$6,"",SUM(M26:P26))</f>
        <v>0</v>
      </c>
      <c r="U26" s="20" t="n">
        <f aca="false">IF(YEAR($A26)&lt;&gt;Setup!$B$6,"",SUM(B26:P26))</f>
        <v>0</v>
      </c>
      <c r="V26" s="20" t="n">
        <f aca="false">IF(YEAR($A26)&lt;&gt;Setup!$B$6,"",N(V25)+U26)</f>
        <v>0</v>
      </c>
    </row>
    <row r="27" customFormat="false" ht="15" hidden="false" customHeight="false" outlineLevel="0" collapsed="false">
      <c r="A27" s="19" t="n">
        <f aca="false">DATE(Setup!$B$6,1,1)+22</f>
        <v>46045</v>
      </c>
      <c r="B27" s="16" t="n">
        <f aca="false">IF(YEAR($A27)&lt;&gt;Setup!$B$6,"",SUMIFS(Transactions!$G:$G,Transactions!$H:$H,B$4,Transactions!$A:$A,$A27))</f>
        <v>0</v>
      </c>
      <c r="C27" s="16" t="n">
        <f aca="false">IF(YEAR($A27)&lt;&gt;Setup!$B$6,"",SUMIFS(Transactions!$G:$G,Transactions!$H:$H,C$4,Transactions!$A:$A,$A27))</f>
        <v>0</v>
      </c>
      <c r="D27" s="16" t="n">
        <f aca="false">IF(YEAR($A27)&lt;&gt;Setup!$B$6,"",SUMIFS(Transactions!$G:$G,Transactions!$H:$H,D$4,Transactions!$A:$A,$A27))</f>
        <v>0</v>
      </c>
      <c r="E27" s="16" t="n">
        <f aca="false">IF(YEAR($A27)&lt;&gt;Setup!$B$6,"",SUMIFS(Transactions!$G:$G,Transactions!$H:$H,E$4,Transactions!$A:$A,$A27))</f>
        <v>0</v>
      </c>
      <c r="F27" s="16" t="n">
        <f aca="false">IF(YEAR($A27)&lt;&gt;Setup!$B$6,"",SUMIFS(Transactions!$G:$G,Transactions!$H:$H,F$4,Transactions!$A:$A,$A27))</f>
        <v>0</v>
      </c>
      <c r="G27" s="16" t="n">
        <f aca="false">IF(YEAR($A27)&lt;&gt;Setup!$B$6,"",SUMIFS(Transactions!$G:$G,Transactions!$H:$H,G$4,Transactions!$A:$A,$A27))</f>
        <v>0</v>
      </c>
      <c r="H27" s="16" t="n">
        <f aca="false">IF(YEAR($A27)&lt;&gt;Setup!$B$6,"",SUMIFS(Transactions!$G:$G,Transactions!$H:$H,H$4,Transactions!$A:$A,$A27))</f>
        <v>0</v>
      </c>
      <c r="I27" s="16" t="n">
        <f aca="false">IF(YEAR($A27)&lt;&gt;Setup!$B$6,"",SUMIFS(Transactions!$G:$G,Transactions!$H:$H,I$4,Transactions!$A:$A,$A27))</f>
        <v>0</v>
      </c>
      <c r="J27" s="16" t="n">
        <f aca="false">IF(YEAR($A27)&lt;&gt;Setup!$B$6,"",SUMIFS(Transactions!$G:$G,Transactions!$H:$H,J$4,Transactions!$A:$A,$A27))</f>
        <v>0</v>
      </c>
      <c r="K27" s="16" t="n">
        <f aca="false">IF(YEAR($A27)&lt;&gt;Setup!$B$6,"",SUMIFS(Transactions!$G:$G,Transactions!$H:$H,K$4,Transactions!$A:$A,$A27))</f>
        <v>0</v>
      </c>
      <c r="L27" s="16" t="n">
        <f aca="false">IF(YEAR($A27)&lt;&gt;Setup!$B$6,"",SUMIFS(Transactions!$G:$G,Transactions!$H:$H,L$4,Transactions!$A:$A,$A27))</f>
        <v>0</v>
      </c>
      <c r="M27" s="16" t="n">
        <f aca="false">IF(YEAR($A27)&lt;&gt;Setup!$B$6,"",SUMIFS(Transactions!$G:$G,Transactions!$H:$H,M$4,Transactions!$A:$A,$A27))</f>
        <v>0</v>
      </c>
      <c r="N27" s="16" t="n">
        <f aca="false">IF(YEAR($A27)&lt;&gt;Setup!$B$6,"",SUMIFS(Transactions!$G:$G,Transactions!$H:$H,N$4,Transactions!$A:$A,$A27))</f>
        <v>0</v>
      </c>
      <c r="O27" s="16" t="n">
        <f aca="false">IF(YEAR($A27)&lt;&gt;Setup!$B$6,"",SUMIFS(Transactions!$G:$G,Transactions!$H:$H,O$4,Transactions!$A:$A,$A27))</f>
        <v>0</v>
      </c>
      <c r="P27" s="16" t="n">
        <f aca="false">IF(YEAR($A27)&lt;&gt;Setup!$B$6,"",SUMIFS(Transactions!$G:$G,Transactions!$H:$H,P$4,Transactions!$A:$A,$A27))</f>
        <v>0</v>
      </c>
      <c r="Q27" s="16" t="n">
        <f aca="false">IF(YEAR($A27)&lt;&gt;Setup!$B$6,"",SUM(B27:C27))</f>
        <v>0</v>
      </c>
      <c r="R27" s="16" t="n">
        <f aca="false">IF(YEAR($A27)&lt;&gt;Setup!$B$6,"",SUM(D27:F27))</f>
        <v>0</v>
      </c>
      <c r="S27" s="16" t="n">
        <f aca="false">IF(YEAR($A27)&lt;&gt;Setup!$B$6,"",SUM(G27:L27))</f>
        <v>0</v>
      </c>
      <c r="T27" s="16" t="n">
        <f aca="false">IF(YEAR($A27)&lt;&gt;Setup!$B$6,"",SUM(M27:P27))</f>
        <v>0</v>
      </c>
      <c r="U27" s="20" t="n">
        <f aca="false">IF(YEAR($A27)&lt;&gt;Setup!$B$6,"",SUM(B27:P27))</f>
        <v>0</v>
      </c>
      <c r="V27" s="20" t="n">
        <f aca="false">IF(YEAR($A27)&lt;&gt;Setup!$B$6,"",N(V26)+U27)</f>
        <v>0</v>
      </c>
    </row>
    <row r="28" customFormat="false" ht="15" hidden="false" customHeight="false" outlineLevel="0" collapsed="false">
      <c r="A28" s="19" t="n">
        <f aca="false">DATE(Setup!$B$6,1,1)+23</f>
        <v>46046</v>
      </c>
      <c r="B28" s="16" t="n">
        <f aca="false">IF(YEAR($A28)&lt;&gt;Setup!$B$6,"",SUMIFS(Transactions!$G:$G,Transactions!$H:$H,B$4,Transactions!$A:$A,$A28))</f>
        <v>0</v>
      </c>
      <c r="C28" s="16" t="n">
        <f aca="false">IF(YEAR($A28)&lt;&gt;Setup!$B$6,"",SUMIFS(Transactions!$G:$G,Transactions!$H:$H,C$4,Transactions!$A:$A,$A28))</f>
        <v>0</v>
      </c>
      <c r="D28" s="16" t="n">
        <f aca="false">IF(YEAR($A28)&lt;&gt;Setup!$B$6,"",SUMIFS(Transactions!$G:$G,Transactions!$H:$H,D$4,Transactions!$A:$A,$A28))</f>
        <v>0</v>
      </c>
      <c r="E28" s="16" t="n">
        <f aca="false">IF(YEAR($A28)&lt;&gt;Setup!$B$6,"",SUMIFS(Transactions!$G:$G,Transactions!$H:$H,E$4,Transactions!$A:$A,$A28))</f>
        <v>0</v>
      </c>
      <c r="F28" s="16" t="n">
        <f aca="false">IF(YEAR($A28)&lt;&gt;Setup!$B$6,"",SUMIFS(Transactions!$G:$G,Transactions!$H:$H,F$4,Transactions!$A:$A,$A28))</f>
        <v>0</v>
      </c>
      <c r="G28" s="16" t="n">
        <f aca="false">IF(YEAR($A28)&lt;&gt;Setup!$B$6,"",SUMIFS(Transactions!$G:$G,Transactions!$H:$H,G$4,Transactions!$A:$A,$A28))</f>
        <v>0</v>
      </c>
      <c r="H28" s="16" t="n">
        <f aca="false">IF(YEAR($A28)&lt;&gt;Setup!$B$6,"",SUMIFS(Transactions!$G:$G,Transactions!$H:$H,H$4,Transactions!$A:$A,$A28))</f>
        <v>0</v>
      </c>
      <c r="I28" s="16" t="n">
        <f aca="false">IF(YEAR($A28)&lt;&gt;Setup!$B$6,"",SUMIFS(Transactions!$G:$G,Transactions!$H:$H,I$4,Transactions!$A:$A,$A28))</f>
        <v>0</v>
      </c>
      <c r="J28" s="16" t="n">
        <f aca="false">IF(YEAR($A28)&lt;&gt;Setup!$B$6,"",SUMIFS(Transactions!$G:$G,Transactions!$H:$H,J$4,Transactions!$A:$A,$A28))</f>
        <v>0</v>
      </c>
      <c r="K28" s="16" t="n">
        <f aca="false">IF(YEAR($A28)&lt;&gt;Setup!$B$6,"",SUMIFS(Transactions!$G:$G,Transactions!$H:$H,K$4,Transactions!$A:$A,$A28))</f>
        <v>0</v>
      </c>
      <c r="L28" s="16" t="n">
        <f aca="false">IF(YEAR($A28)&lt;&gt;Setup!$B$6,"",SUMIFS(Transactions!$G:$G,Transactions!$H:$H,L$4,Transactions!$A:$A,$A28))</f>
        <v>0</v>
      </c>
      <c r="M28" s="16" t="n">
        <f aca="false">IF(YEAR($A28)&lt;&gt;Setup!$B$6,"",SUMIFS(Transactions!$G:$G,Transactions!$H:$H,M$4,Transactions!$A:$A,$A28))</f>
        <v>0</v>
      </c>
      <c r="N28" s="16" t="n">
        <f aca="false">IF(YEAR($A28)&lt;&gt;Setup!$B$6,"",SUMIFS(Transactions!$G:$G,Transactions!$H:$H,N$4,Transactions!$A:$A,$A28))</f>
        <v>0</v>
      </c>
      <c r="O28" s="16" t="n">
        <f aca="false">IF(YEAR($A28)&lt;&gt;Setup!$B$6,"",SUMIFS(Transactions!$G:$G,Transactions!$H:$H,O$4,Transactions!$A:$A,$A28))</f>
        <v>0</v>
      </c>
      <c r="P28" s="16" t="n">
        <f aca="false">IF(YEAR($A28)&lt;&gt;Setup!$B$6,"",SUMIFS(Transactions!$G:$G,Transactions!$H:$H,P$4,Transactions!$A:$A,$A28))</f>
        <v>0</v>
      </c>
      <c r="Q28" s="16" t="n">
        <f aca="false">IF(YEAR($A28)&lt;&gt;Setup!$B$6,"",SUM(B28:C28))</f>
        <v>0</v>
      </c>
      <c r="R28" s="16" t="n">
        <f aca="false">IF(YEAR($A28)&lt;&gt;Setup!$B$6,"",SUM(D28:F28))</f>
        <v>0</v>
      </c>
      <c r="S28" s="16" t="n">
        <f aca="false">IF(YEAR($A28)&lt;&gt;Setup!$B$6,"",SUM(G28:L28))</f>
        <v>0</v>
      </c>
      <c r="T28" s="16" t="n">
        <f aca="false">IF(YEAR($A28)&lt;&gt;Setup!$B$6,"",SUM(M28:P28))</f>
        <v>0</v>
      </c>
      <c r="U28" s="20" t="n">
        <f aca="false">IF(YEAR($A28)&lt;&gt;Setup!$B$6,"",SUM(B28:P28))</f>
        <v>0</v>
      </c>
      <c r="V28" s="20" t="n">
        <f aca="false">IF(YEAR($A28)&lt;&gt;Setup!$B$6,"",N(V27)+U28)</f>
        <v>0</v>
      </c>
    </row>
    <row r="29" customFormat="false" ht="15" hidden="false" customHeight="false" outlineLevel="0" collapsed="false">
      <c r="A29" s="19" t="n">
        <f aca="false">DATE(Setup!$B$6,1,1)+24</f>
        <v>46047</v>
      </c>
      <c r="B29" s="16" t="n">
        <f aca="false">IF(YEAR($A29)&lt;&gt;Setup!$B$6,"",SUMIFS(Transactions!$G:$G,Transactions!$H:$H,B$4,Transactions!$A:$A,$A29))</f>
        <v>0</v>
      </c>
      <c r="C29" s="16" t="n">
        <f aca="false">IF(YEAR($A29)&lt;&gt;Setup!$B$6,"",SUMIFS(Transactions!$G:$G,Transactions!$H:$H,C$4,Transactions!$A:$A,$A29))</f>
        <v>0</v>
      </c>
      <c r="D29" s="16" t="n">
        <f aca="false">IF(YEAR($A29)&lt;&gt;Setup!$B$6,"",SUMIFS(Transactions!$G:$G,Transactions!$H:$H,D$4,Transactions!$A:$A,$A29))</f>
        <v>0</v>
      </c>
      <c r="E29" s="16" t="n">
        <f aca="false">IF(YEAR($A29)&lt;&gt;Setup!$B$6,"",SUMIFS(Transactions!$G:$G,Transactions!$H:$H,E$4,Transactions!$A:$A,$A29))</f>
        <v>0</v>
      </c>
      <c r="F29" s="16" t="n">
        <f aca="false">IF(YEAR($A29)&lt;&gt;Setup!$B$6,"",SUMIFS(Transactions!$G:$G,Transactions!$H:$H,F$4,Transactions!$A:$A,$A29))</f>
        <v>0</v>
      </c>
      <c r="G29" s="16" t="n">
        <f aca="false">IF(YEAR($A29)&lt;&gt;Setup!$B$6,"",SUMIFS(Transactions!$G:$G,Transactions!$H:$H,G$4,Transactions!$A:$A,$A29))</f>
        <v>0</v>
      </c>
      <c r="H29" s="16" t="n">
        <f aca="false">IF(YEAR($A29)&lt;&gt;Setup!$B$6,"",SUMIFS(Transactions!$G:$G,Transactions!$H:$H,H$4,Transactions!$A:$A,$A29))</f>
        <v>0</v>
      </c>
      <c r="I29" s="16" t="n">
        <f aca="false">IF(YEAR($A29)&lt;&gt;Setup!$B$6,"",SUMIFS(Transactions!$G:$G,Transactions!$H:$H,I$4,Transactions!$A:$A,$A29))</f>
        <v>0</v>
      </c>
      <c r="J29" s="16" t="n">
        <f aca="false">IF(YEAR($A29)&lt;&gt;Setup!$B$6,"",SUMIFS(Transactions!$G:$G,Transactions!$H:$H,J$4,Transactions!$A:$A,$A29))</f>
        <v>0</v>
      </c>
      <c r="K29" s="16" t="n">
        <f aca="false">IF(YEAR($A29)&lt;&gt;Setup!$B$6,"",SUMIFS(Transactions!$G:$G,Transactions!$H:$H,K$4,Transactions!$A:$A,$A29))</f>
        <v>0</v>
      </c>
      <c r="L29" s="16" t="n">
        <f aca="false">IF(YEAR($A29)&lt;&gt;Setup!$B$6,"",SUMIFS(Transactions!$G:$G,Transactions!$H:$H,L$4,Transactions!$A:$A,$A29))</f>
        <v>0</v>
      </c>
      <c r="M29" s="16" t="n">
        <f aca="false">IF(YEAR($A29)&lt;&gt;Setup!$B$6,"",SUMIFS(Transactions!$G:$G,Transactions!$H:$H,M$4,Transactions!$A:$A,$A29))</f>
        <v>0</v>
      </c>
      <c r="N29" s="16" t="n">
        <f aca="false">IF(YEAR($A29)&lt;&gt;Setup!$B$6,"",SUMIFS(Transactions!$G:$G,Transactions!$H:$H,N$4,Transactions!$A:$A,$A29))</f>
        <v>0</v>
      </c>
      <c r="O29" s="16" t="n">
        <f aca="false">IF(YEAR($A29)&lt;&gt;Setup!$B$6,"",SUMIFS(Transactions!$G:$G,Transactions!$H:$H,O$4,Transactions!$A:$A,$A29))</f>
        <v>0</v>
      </c>
      <c r="P29" s="16" t="n">
        <f aca="false">IF(YEAR($A29)&lt;&gt;Setup!$B$6,"",SUMIFS(Transactions!$G:$G,Transactions!$H:$H,P$4,Transactions!$A:$A,$A29))</f>
        <v>0</v>
      </c>
      <c r="Q29" s="16" t="n">
        <f aca="false">IF(YEAR($A29)&lt;&gt;Setup!$B$6,"",SUM(B29:C29))</f>
        <v>0</v>
      </c>
      <c r="R29" s="16" t="n">
        <f aca="false">IF(YEAR($A29)&lt;&gt;Setup!$B$6,"",SUM(D29:F29))</f>
        <v>0</v>
      </c>
      <c r="S29" s="16" t="n">
        <f aca="false">IF(YEAR($A29)&lt;&gt;Setup!$B$6,"",SUM(G29:L29))</f>
        <v>0</v>
      </c>
      <c r="T29" s="16" t="n">
        <f aca="false">IF(YEAR($A29)&lt;&gt;Setup!$B$6,"",SUM(M29:P29))</f>
        <v>0</v>
      </c>
      <c r="U29" s="20" t="n">
        <f aca="false">IF(YEAR($A29)&lt;&gt;Setup!$B$6,"",SUM(B29:P29))</f>
        <v>0</v>
      </c>
      <c r="V29" s="20" t="n">
        <f aca="false">IF(YEAR($A29)&lt;&gt;Setup!$B$6,"",N(V28)+U29)</f>
        <v>0</v>
      </c>
    </row>
    <row r="30" customFormat="false" ht="15" hidden="false" customHeight="false" outlineLevel="0" collapsed="false">
      <c r="A30" s="19" t="n">
        <f aca="false">DATE(Setup!$B$6,1,1)+25</f>
        <v>46048</v>
      </c>
      <c r="B30" s="16" t="n">
        <f aca="false">IF(YEAR($A30)&lt;&gt;Setup!$B$6,"",SUMIFS(Transactions!$G:$G,Transactions!$H:$H,B$4,Transactions!$A:$A,$A30))</f>
        <v>0</v>
      </c>
      <c r="C30" s="16" t="n">
        <f aca="false">IF(YEAR($A30)&lt;&gt;Setup!$B$6,"",SUMIFS(Transactions!$G:$G,Transactions!$H:$H,C$4,Transactions!$A:$A,$A30))</f>
        <v>0</v>
      </c>
      <c r="D30" s="16" t="n">
        <f aca="false">IF(YEAR($A30)&lt;&gt;Setup!$B$6,"",SUMIFS(Transactions!$G:$G,Transactions!$H:$H,D$4,Transactions!$A:$A,$A30))</f>
        <v>0</v>
      </c>
      <c r="E30" s="16" t="n">
        <f aca="false">IF(YEAR($A30)&lt;&gt;Setup!$B$6,"",SUMIFS(Transactions!$G:$G,Transactions!$H:$H,E$4,Transactions!$A:$A,$A30))</f>
        <v>0</v>
      </c>
      <c r="F30" s="16" t="n">
        <f aca="false">IF(YEAR($A30)&lt;&gt;Setup!$B$6,"",SUMIFS(Transactions!$G:$G,Transactions!$H:$H,F$4,Transactions!$A:$A,$A30))</f>
        <v>0</v>
      </c>
      <c r="G30" s="16" t="n">
        <f aca="false">IF(YEAR($A30)&lt;&gt;Setup!$B$6,"",SUMIFS(Transactions!$G:$G,Transactions!$H:$H,G$4,Transactions!$A:$A,$A30))</f>
        <v>0</v>
      </c>
      <c r="H30" s="16" t="n">
        <f aca="false">IF(YEAR($A30)&lt;&gt;Setup!$B$6,"",SUMIFS(Transactions!$G:$G,Transactions!$H:$H,H$4,Transactions!$A:$A,$A30))</f>
        <v>0</v>
      </c>
      <c r="I30" s="16" t="n">
        <f aca="false">IF(YEAR($A30)&lt;&gt;Setup!$B$6,"",SUMIFS(Transactions!$G:$G,Transactions!$H:$H,I$4,Transactions!$A:$A,$A30))</f>
        <v>0</v>
      </c>
      <c r="J30" s="16" t="n">
        <f aca="false">IF(YEAR($A30)&lt;&gt;Setup!$B$6,"",SUMIFS(Transactions!$G:$G,Transactions!$H:$H,J$4,Transactions!$A:$A,$A30))</f>
        <v>0</v>
      </c>
      <c r="K30" s="16" t="n">
        <f aca="false">IF(YEAR($A30)&lt;&gt;Setup!$B$6,"",SUMIFS(Transactions!$G:$G,Transactions!$H:$H,K$4,Transactions!$A:$A,$A30))</f>
        <v>0</v>
      </c>
      <c r="L30" s="16" t="n">
        <f aca="false">IF(YEAR($A30)&lt;&gt;Setup!$B$6,"",SUMIFS(Transactions!$G:$G,Transactions!$H:$H,L$4,Transactions!$A:$A,$A30))</f>
        <v>0</v>
      </c>
      <c r="M30" s="16" t="n">
        <f aca="false">IF(YEAR($A30)&lt;&gt;Setup!$B$6,"",SUMIFS(Transactions!$G:$G,Transactions!$H:$H,M$4,Transactions!$A:$A,$A30))</f>
        <v>0</v>
      </c>
      <c r="N30" s="16" t="n">
        <f aca="false">IF(YEAR($A30)&lt;&gt;Setup!$B$6,"",SUMIFS(Transactions!$G:$G,Transactions!$H:$H,N$4,Transactions!$A:$A,$A30))</f>
        <v>0</v>
      </c>
      <c r="O30" s="16" t="n">
        <f aca="false">IF(YEAR($A30)&lt;&gt;Setup!$B$6,"",SUMIFS(Transactions!$G:$G,Transactions!$H:$H,O$4,Transactions!$A:$A,$A30))</f>
        <v>0</v>
      </c>
      <c r="P30" s="16" t="n">
        <f aca="false">IF(YEAR($A30)&lt;&gt;Setup!$B$6,"",SUMIFS(Transactions!$G:$G,Transactions!$H:$H,P$4,Transactions!$A:$A,$A30))</f>
        <v>0</v>
      </c>
      <c r="Q30" s="16" t="n">
        <f aca="false">IF(YEAR($A30)&lt;&gt;Setup!$B$6,"",SUM(B30:C30))</f>
        <v>0</v>
      </c>
      <c r="R30" s="16" t="n">
        <f aca="false">IF(YEAR($A30)&lt;&gt;Setup!$B$6,"",SUM(D30:F30))</f>
        <v>0</v>
      </c>
      <c r="S30" s="16" t="n">
        <f aca="false">IF(YEAR($A30)&lt;&gt;Setup!$B$6,"",SUM(G30:L30))</f>
        <v>0</v>
      </c>
      <c r="T30" s="16" t="n">
        <f aca="false">IF(YEAR($A30)&lt;&gt;Setup!$B$6,"",SUM(M30:P30))</f>
        <v>0</v>
      </c>
      <c r="U30" s="20" t="n">
        <f aca="false">IF(YEAR($A30)&lt;&gt;Setup!$B$6,"",SUM(B30:P30))</f>
        <v>0</v>
      </c>
      <c r="V30" s="20" t="n">
        <f aca="false">IF(YEAR($A30)&lt;&gt;Setup!$B$6,"",N(V29)+U30)</f>
        <v>0</v>
      </c>
    </row>
    <row r="31" customFormat="false" ht="15" hidden="false" customHeight="false" outlineLevel="0" collapsed="false">
      <c r="A31" s="19" t="n">
        <f aca="false">DATE(Setup!$B$6,1,1)+26</f>
        <v>46049</v>
      </c>
      <c r="B31" s="16" t="n">
        <f aca="false">IF(YEAR($A31)&lt;&gt;Setup!$B$6,"",SUMIFS(Transactions!$G:$G,Transactions!$H:$H,B$4,Transactions!$A:$A,$A31))</f>
        <v>0</v>
      </c>
      <c r="C31" s="16" t="n">
        <f aca="false">IF(YEAR($A31)&lt;&gt;Setup!$B$6,"",SUMIFS(Transactions!$G:$G,Transactions!$H:$H,C$4,Transactions!$A:$A,$A31))</f>
        <v>0</v>
      </c>
      <c r="D31" s="16" t="n">
        <f aca="false">IF(YEAR($A31)&lt;&gt;Setup!$B$6,"",SUMIFS(Transactions!$G:$G,Transactions!$H:$H,D$4,Transactions!$A:$A,$A31))</f>
        <v>0</v>
      </c>
      <c r="E31" s="16" t="n">
        <f aca="false">IF(YEAR($A31)&lt;&gt;Setup!$B$6,"",SUMIFS(Transactions!$G:$G,Transactions!$H:$H,E$4,Transactions!$A:$A,$A31))</f>
        <v>0</v>
      </c>
      <c r="F31" s="16" t="n">
        <f aca="false">IF(YEAR($A31)&lt;&gt;Setup!$B$6,"",SUMIFS(Transactions!$G:$G,Transactions!$H:$H,F$4,Transactions!$A:$A,$A31))</f>
        <v>0</v>
      </c>
      <c r="G31" s="16" t="n">
        <f aca="false">IF(YEAR($A31)&lt;&gt;Setup!$B$6,"",SUMIFS(Transactions!$G:$G,Transactions!$H:$H,G$4,Transactions!$A:$A,$A31))</f>
        <v>0</v>
      </c>
      <c r="H31" s="16" t="n">
        <f aca="false">IF(YEAR($A31)&lt;&gt;Setup!$B$6,"",SUMIFS(Transactions!$G:$G,Transactions!$H:$H,H$4,Transactions!$A:$A,$A31))</f>
        <v>0</v>
      </c>
      <c r="I31" s="16" t="n">
        <f aca="false">IF(YEAR($A31)&lt;&gt;Setup!$B$6,"",SUMIFS(Transactions!$G:$G,Transactions!$H:$H,I$4,Transactions!$A:$A,$A31))</f>
        <v>0</v>
      </c>
      <c r="J31" s="16" t="n">
        <f aca="false">IF(YEAR($A31)&lt;&gt;Setup!$B$6,"",SUMIFS(Transactions!$G:$G,Transactions!$H:$H,J$4,Transactions!$A:$A,$A31))</f>
        <v>0</v>
      </c>
      <c r="K31" s="16" t="n">
        <f aca="false">IF(YEAR($A31)&lt;&gt;Setup!$B$6,"",SUMIFS(Transactions!$G:$G,Transactions!$H:$H,K$4,Transactions!$A:$A,$A31))</f>
        <v>0</v>
      </c>
      <c r="L31" s="16" t="n">
        <f aca="false">IF(YEAR($A31)&lt;&gt;Setup!$B$6,"",SUMIFS(Transactions!$G:$G,Transactions!$H:$H,L$4,Transactions!$A:$A,$A31))</f>
        <v>0</v>
      </c>
      <c r="M31" s="16" t="n">
        <f aca="false">IF(YEAR($A31)&lt;&gt;Setup!$B$6,"",SUMIFS(Transactions!$G:$G,Transactions!$H:$H,M$4,Transactions!$A:$A,$A31))</f>
        <v>0</v>
      </c>
      <c r="N31" s="16" t="n">
        <f aca="false">IF(YEAR($A31)&lt;&gt;Setup!$B$6,"",SUMIFS(Transactions!$G:$G,Transactions!$H:$H,N$4,Transactions!$A:$A,$A31))</f>
        <v>0</v>
      </c>
      <c r="O31" s="16" t="n">
        <f aca="false">IF(YEAR($A31)&lt;&gt;Setup!$B$6,"",SUMIFS(Transactions!$G:$G,Transactions!$H:$H,O$4,Transactions!$A:$A,$A31))</f>
        <v>0</v>
      </c>
      <c r="P31" s="16" t="n">
        <f aca="false">IF(YEAR($A31)&lt;&gt;Setup!$B$6,"",SUMIFS(Transactions!$G:$G,Transactions!$H:$H,P$4,Transactions!$A:$A,$A31))</f>
        <v>0</v>
      </c>
      <c r="Q31" s="16" t="n">
        <f aca="false">IF(YEAR($A31)&lt;&gt;Setup!$B$6,"",SUM(B31:C31))</f>
        <v>0</v>
      </c>
      <c r="R31" s="16" t="n">
        <f aca="false">IF(YEAR($A31)&lt;&gt;Setup!$B$6,"",SUM(D31:F31))</f>
        <v>0</v>
      </c>
      <c r="S31" s="16" t="n">
        <f aca="false">IF(YEAR($A31)&lt;&gt;Setup!$B$6,"",SUM(G31:L31))</f>
        <v>0</v>
      </c>
      <c r="T31" s="16" t="n">
        <f aca="false">IF(YEAR($A31)&lt;&gt;Setup!$B$6,"",SUM(M31:P31))</f>
        <v>0</v>
      </c>
      <c r="U31" s="20" t="n">
        <f aca="false">IF(YEAR($A31)&lt;&gt;Setup!$B$6,"",SUM(B31:P31))</f>
        <v>0</v>
      </c>
      <c r="V31" s="20" t="n">
        <f aca="false">IF(YEAR($A31)&lt;&gt;Setup!$B$6,"",N(V30)+U31)</f>
        <v>0</v>
      </c>
    </row>
    <row r="32" customFormat="false" ht="15" hidden="false" customHeight="false" outlineLevel="0" collapsed="false">
      <c r="A32" s="19" t="n">
        <f aca="false">DATE(Setup!$B$6,1,1)+27</f>
        <v>46050</v>
      </c>
      <c r="B32" s="16" t="n">
        <f aca="false">IF(YEAR($A32)&lt;&gt;Setup!$B$6,"",SUMIFS(Transactions!$G:$G,Transactions!$H:$H,B$4,Transactions!$A:$A,$A32))</f>
        <v>0</v>
      </c>
      <c r="C32" s="16" t="n">
        <f aca="false">IF(YEAR($A32)&lt;&gt;Setup!$B$6,"",SUMIFS(Transactions!$G:$G,Transactions!$H:$H,C$4,Transactions!$A:$A,$A32))</f>
        <v>0</v>
      </c>
      <c r="D32" s="16" t="n">
        <f aca="false">IF(YEAR($A32)&lt;&gt;Setup!$B$6,"",SUMIFS(Transactions!$G:$G,Transactions!$H:$H,D$4,Transactions!$A:$A,$A32))</f>
        <v>0</v>
      </c>
      <c r="E32" s="16" t="n">
        <f aca="false">IF(YEAR($A32)&lt;&gt;Setup!$B$6,"",SUMIFS(Transactions!$G:$G,Transactions!$H:$H,E$4,Transactions!$A:$A,$A32))</f>
        <v>0</v>
      </c>
      <c r="F32" s="16" t="n">
        <f aca="false">IF(YEAR($A32)&lt;&gt;Setup!$B$6,"",SUMIFS(Transactions!$G:$G,Transactions!$H:$H,F$4,Transactions!$A:$A,$A32))</f>
        <v>0</v>
      </c>
      <c r="G32" s="16" t="n">
        <f aca="false">IF(YEAR($A32)&lt;&gt;Setup!$B$6,"",SUMIFS(Transactions!$G:$G,Transactions!$H:$H,G$4,Transactions!$A:$A,$A32))</f>
        <v>0</v>
      </c>
      <c r="H32" s="16" t="n">
        <f aca="false">IF(YEAR($A32)&lt;&gt;Setup!$B$6,"",SUMIFS(Transactions!$G:$G,Transactions!$H:$H,H$4,Transactions!$A:$A,$A32))</f>
        <v>0</v>
      </c>
      <c r="I32" s="16" t="n">
        <f aca="false">IF(YEAR($A32)&lt;&gt;Setup!$B$6,"",SUMIFS(Transactions!$G:$G,Transactions!$H:$H,I$4,Transactions!$A:$A,$A32))</f>
        <v>0</v>
      </c>
      <c r="J32" s="16" t="n">
        <f aca="false">IF(YEAR($A32)&lt;&gt;Setup!$B$6,"",SUMIFS(Transactions!$G:$G,Transactions!$H:$H,J$4,Transactions!$A:$A,$A32))</f>
        <v>0</v>
      </c>
      <c r="K32" s="16" t="n">
        <f aca="false">IF(YEAR($A32)&lt;&gt;Setup!$B$6,"",SUMIFS(Transactions!$G:$G,Transactions!$H:$H,K$4,Transactions!$A:$A,$A32))</f>
        <v>0</v>
      </c>
      <c r="L32" s="16" t="n">
        <f aca="false">IF(YEAR($A32)&lt;&gt;Setup!$B$6,"",SUMIFS(Transactions!$G:$G,Transactions!$H:$H,L$4,Transactions!$A:$A,$A32))</f>
        <v>0</v>
      </c>
      <c r="M32" s="16" t="n">
        <f aca="false">IF(YEAR($A32)&lt;&gt;Setup!$B$6,"",SUMIFS(Transactions!$G:$G,Transactions!$H:$H,M$4,Transactions!$A:$A,$A32))</f>
        <v>0</v>
      </c>
      <c r="N32" s="16" t="n">
        <f aca="false">IF(YEAR($A32)&lt;&gt;Setup!$B$6,"",SUMIFS(Transactions!$G:$G,Transactions!$H:$H,N$4,Transactions!$A:$A,$A32))</f>
        <v>0</v>
      </c>
      <c r="O32" s="16" t="n">
        <f aca="false">IF(YEAR($A32)&lt;&gt;Setup!$B$6,"",SUMIFS(Transactions!$G:$G,Transactions!$H:$H,O$4,Transactions!$A:$A,$A32))</f>
        <v>0</v>
      </c>
      <c r="P32" s="16" t="n">
        <f aca="false">IF(YEAR($A32)&lt;&gt;Setup!$B$6,"",SUMIFS(Transactions!$G:$G,Transactions!$H:$H,P$4,Transactions!$A:$A,$A32))</f>
        <v>0</v>
      </c>
      <c r="Q32" s="16" t="n">
        <f aca="false">IF(YEAR($A32)&lt;&gt;Setup!$B$6,"",SUM(B32:C32))</f>
        <v>0</v>
      </c>
      <c r="R32" s="16" t="n">
        <f aca="false">IF(YEAR($A32)&lt;&gt;Setup!$B$6,"",SUM(D32:F32))</f>
        <v>0</v>
      </c>
      <c r="S32" s="16" t="n">
        <f aca="false">IF(YEAR($A32)&lt;&gt;Setup!$B$6,"",SUM(G32:L32))</f>
        <v>0</v>
      </c>
      <c r="T32" s="16" t="n">
        <f aca="false">IF(YEAR($A32)&lt;&gt;Setup!$B$6,"",SUM(M32:P32))</f>
        <v>0</v>
      </c>
      <c r="U32" s="20" t="n">
        <f aca="false">IF(YEAR($A32)&lt;&gt;Setup!$B$6,"",SUM(B32:P32))</f>
        <v>0</v>
      </c>
      <c r="V32" s="20" t="n">
        <f aca="false">IF(YEAR($A32)&lt;&gt;Setup!$B$6,"",N(V31)+U32)</f>
        <v>0</v>
      </c>
    </row>
    <row r="33" customFormat="false" ht="15" hidden="false" customHeight="false" outlineLevel="0" collapsed="false">
      <c r="A33" s="19" t="n">
        <f aca="false">DATE(Setup!$B$6,1,1)+28</f>
        <v>46051</v>
      </c>
      <c r="B33" s="16" t="n">
        <f aca="false">IF(YEAR($A33)&lt;&gt;Setup!$B$6,"",SUMIFS(Transactions!$G:$G,Transactions!$H:$H,B$4,Transactions!$A:$A,$A33))</f>
        <v>0</v>
      </c>
      <c r="C33" s="16" t="n">
        <f aca="false">IF(YEAR($A33)&lt;&gt;Setup!$B$6,"",SUMIFS(Transactions!$G:$G,Transactions!$H:$H,C$4,Transactions!$A:$A,$A33))</f>
        <v>0</v>
      </c>
      <c r="D33" s="16" t="n">
        <f aca="false">IF(YEAR($A33)&lt;&gt;Setup!$B$6,"",SUMIFS(Transactions!$G:$G,Transactions!$H:$H,D$4,Transactions!$A:$A,$A33))</f>
        <v>0</v>
      </c>
      <c r="E33" s="16" t="n">
        <f aca="false">IF(YEAR($A33)&lt;&gt;Setup!$B$6,"",SUMIFS(Transactions!$G:$G,Transactions!$H:$H,E$4,Transactions!$A:$A,$A33))</f>
        <v>0</v>
      </c>
      <c r="F33" s="16" t="n">
        <f aca="false">IF(YEAR($A33)&lt;&gt;Setup!$B$6,"",SUMIFS(Transactions!$G:$G,Transactions!$H:$H,F$4,Transactions!$A:$A,$A33))</f>
        <v>0</v>
      </c>
      <c r="G33" s="16" t="n">
        <f aca="false">IF(YEAR($A33)&lt;&gt;Setup!$B$6,"",SUMIFS(Transactions!$G:$G,Transactions!$H:$H,G$4,Transactions!$A:$A,$A33))</f>
        <v>0</v>
      </c>
      <c r="H33" s="16" t="n">
        <f aca="false">IF(YEAR($A33)&lt;&gt;Setup!$B$6,"",SUMIFS(Transactions!$G:$G,Transactions!$H:$H,H$4,Transactions!$A:$A,$A33))</f>
        <v>0</v>
      </c>
      <c r="I33" s="16" t="n">
        <f aca="false">IF(YEAR($A33)&lt;&gt;Setup!$B$6,"",SUMIFS(Transactions!$G:$G,Transactions!$H:$H,I$4,Transactions!$A:$A,$A33))</f>
        <v>0</v>
      </c>
      <c r="J33" s="16" t="n">
        <f aca="false">IF(YEAR($A33)&lt;&gt;Setup!$B$6,"",SUMIFS(Transactions!$G:$G,Transactions!$H:$H,J$4,Transactions!$A:$A,$A33))</f>
        <v>0</v>
      </c>
      <c r="K33" s="16" t="n">
        <f aca="false">IF(YEAR($A33)&lt;&gt;Setup!$B$6,"",SUMIFS(Transactions!$G:$G,Transactions!$H:$H,K$4,Transactions!$A:$A,$A33))</f>
        <v>0</v>
      </c>
      <c r="L33" s="16" t="n">
        <f aca="false">IF(YEAR($A33)&lt;&gt;Setup!$B$6,"",SUMIFS(Transactions!$G:$G,Transactions!$H:$H,L$4,Transactions!$A:$A,$A33))</f>
        <v>0</v>
      </c>
      <c r="M33" s="16" t="n">
        <f aca="false">IF(YEAR($A33)&lt;&gt;Setup!$B$6,"",SUMIFS(Transactions!$G:$G,Transactions!$H:$H,M$4,Transactions!$A:$A,$A33))</f>
        <v>0</v>
      </c>
      <c r="N33" s="16" t="n">
        <f aca="false">IF(YEAR($A33)&lt;&gt;Setup!$B$6,"",SUMIFS(Transactions!$G:$G,Transactions!$H:$H,N$4,Transactions!$A:$A,$A33))</f>
        <v>0</v>
      </c>
      <c r="O33" s="16" t="n">
        <f aca="false">IF(YEAR($A33)&lt;&gt;Setup!$B$6,"",SUMIFS(Transactions!$G:$G,Transactions!$H:$H,O$4,Transactions!$A:$A,$A33))</f>
        <v>0</v>
      </c>
      <c r="P33" s="16" t="n">
        <f aca="false">IF(YEAR($A33)&lt;&gt;Setup!$B$6,"",SUMIFS(Transactions!$G:$G,Transactions!$H:$H,P$4,Transactions!$A:$A,$A33))</f>
        <v>0</v>
      </c>
      <c r="Q33" s="16" t="n">
        <f aca="false">IF(YEAR($A33)&lt;&gt;Setup!$B$6,"",SUM(B33:C33))</f>
        <v>0</v>
      </c>
      <c r="R33" s="16" t="n">
        <f aca="false">IF(YEAR($A33)&lt;&gt;Setup!$B$6,"",SUM(D33:F33))</f>
        <v>0</v>
      </c>
      <c r="S33" s="16" t="n">
        <f aca="false">IF(YEAR($A33)&lt;&gt;Setup!$B$6,"",SUM(G33:L33))</f>
        <v>0</v>
      </c>
      <c r="T33" s="16" t="n">
        <f aca="false">IF(YEAR($A33)&lt;&gt;Setup!$B$6,"",SUM(M33:P33))</f>
        <v>0</v>
      </c>
      <c r="U33" s="20" t="n">
        <f aca="false">IF(YEAR($A33)&lt;&gt;Setup!$B$6,"",SUM(B33:P33))</f>
        <v>0</v>
      </c>
      <c r="V33" s="20" t="n">
        <f aca="false">IF(YEAR($A33)&lt;&gt;Setup!$B$6,"",N(V32)+U33)</f>
        <v>0</v>
      </c>
    </row>
    <row r="34" customFormat="false" ht="15" hidden="false" customHeight="false" outlineLevel="0" collapsed="false">
      <c r="A34" s="19" t="n">
        <f aca="false">DATE(Setup!$B$6,1,1)+29</f>
        <v>46052</v>
      </c>
      <c r="B34" s="16" t="n">
        <f aca="false">IF(YEAR($A34)&lt;&gt;Setup!$B$6,"",SUMIFS(Transactions!$G:$G,Transactions!$H:$H,B$4,Transactions!$A:$A,$A34))</f>
        <v>0</v>
      </c>
      <c r="C34" s="16" t="n">
        <f aca="false">IF(YEAR($A34)&lt;&gt;Setup!$B$6,"",SUMIFS(Transactions!$G:$G,Transactions!$H:$H,C$4,Transactions!$A:$A,$A34))</f>
        <v>0</v>
      </c>
      <c r="D34" s="16" t="n">
        <f aca="false">IF(YEAR($A34)&lt;&gt;Setup!$B$6,"",SUMIFS(Transactions!$G:$G,Transactions!$H:$H,D$4,Transactions!$A:$A,$A34))</f>
        <v>0</v>
      </c>
      <c r="E34" s="16" t="n">
        <f aca="false">IF(YEAR($A34)&lt;&gt;Setup!$B$6,"",SUMIFS(Transactions!$G:$G,Transactions!$H:$H,E$4,Transactions!$A:$A,$A34))</f>
        <v>0</v>
      </c>
      <c r="F34" s="16" t="n">
        <f aca="false">IF(YEAR($A34)&lt;&gt;Setup!$B$6,"",SUMIFS(Transactions!$G:$G,Transactions!$H:$H,F$4,Transactions!$A:$A,$A34))</f>
        <v>0</v>
      </c>
      <c r="G34" s="16" t="n">
        <f aca="false">IF(YEAR($A34)&lt;&gt;Setup!$B$6,"",SUMIFS(Transactions!$G:$G,Transactions!$H:$H,G$4,Transactions!$A:$A,$A34))</f>
        <v>0</v>
      </c>
      <c r="H34" s="16" t="n">
        <f aca="false">IF(YEAR($A34)&lt;&gt;Setup!$B$6,"",SUMIFS(Transactions!$G:$G,Transactions!$H:$H,H$4,Transactions!$A:$A,$A34))</f>
        <v>0</v>
      </c>
      <c r="I34" s="16" t="n">
        <f aca="false">IF(YEAR($A34)&lt;&gt;Setup!$B$6,"",SUMIFS(Transactions!$G:$G,Transactions!$H:$H,I$4,Transactions!$A:$A,$A34))</f>
        <v>0</v>
      </c>
      <c r="J34" s="16" t="n">
        <f aca="false">IF(YEAR($A34)&lt;&gt;Setup!$B$6,"",SUMIFS(Transactions!$G:$G,Transactions!$H:$H,J$4,Transactions!$A:$A,$A34))</f>
        <v>0</v>
      </c>
      <c r="K34" s="16" t="n">
        <f aca="false">IF(YEAR($A34)&lt;&gt;Setup!$B$6,"",SUMIFS(Transactions!$G:$G,Transactions!$H:$H,K$4,Transactions!$A:$A,$A34))</f>
        <v>0</v>
      </c>
      <c r="L34" s="16" t="n">
        <f aca="false">IF(YEAR($A34)&lt;&gt;Setup!$B$6,"",SUMIFS(Transactions!$G:$G,Transactions!$H:$H,L$4,Transactions!$A:$A,$A34))</f>
        <v>0</v>
      </c>
      <c r="M34" s="16" t="n">
        <f aca="false">IF(YEAR($A34)&lt;&gt;Setup!$B$6,"",SUMIFS(Transactions!$G:$G,Transactions!$H:$H,M$4,Transactions!$A:$A,$A34))</f>
        <v>0</v>
      </c>
      <c r="N34" s="16" t="n">
        <f aca="false">IF(YEAR($A34)&lt;&gt;Setup!$B$6,"",SUMIFS(Transactions!$G:$G,Transactions!$H:$H,N$4,Transactions!$A:$A,$A34))</f>
        <v>0</v>
      </c>
      <c r="O34" s="16" t="n">
        <f aca="false">IF(YEAR($A34)&lt;&gt;Setup!$B$6,"",SUMIFS(Transactions!$G:$G,Transactions!$H:$H,O$4,Transactions!$A:$A,$A34))</f>
        <v>0</v>
      </c>
      <c r="P34" s="16" t="n">
        <f aca="false">IF(YEAR($A34)&lt;&gt;Setup!$B$6,"",SUMIFS(Transactions!$G:$G,Transactions!$H:$H,P$4,Transactions!$A:$A,$A34))</f>
        <v>0</v>
      </c>
      <c r="Q34" s="16" t="n">
        <f aca="false">IF(YEAR($A34)&lt;&gt;Setup!$B$6,"",SUM(B34:C34))</f>
        <v>0</v>
      </c>
      <c r="R34" s="16" t="n">
        <f aca="false">IF(YEAR($A34)&lt;&gt;Setup!$B$6,"",SUM(D34:F34))</f>
        <v>0</v>
      </c>
      <c r="S34" s="16" t="n">
        <f aca="false">IF(YEAR($A34)&lt;&gt;Setup!$B$6,"",SUM(G34:L34))</f>
        <v>0</v>
      </c>
      <c r="T34" s="16" t="n">
        <f aca="false">IF(YEAR($A34)&lt;&gt;Setup!$B$6,"",SUM(M34:P34))</f>
        <v>0</v>
      </c>
      <c r="U34" s="20" t="n">
        <f aca="false">IF(YEAR($A34)&lt;&gt;Setup!$B$6,"",SUM(B34:P34))</f>
        <v>0</v>
      </c>
      <c r="V34" s="20" t="n">
        <f aca="false">IF(YEAR($A34)&lt;&gt;Setup!$B$6,"",N(V33)+U34)</f>
        <v>0</v>
      </c>
    </row>
    <row r="35" customFormat="false" ht="15" hidden="false" customHeight="false" outlineLevel="0" collapsed="false">
      <c r="A35" s="19" t="n">
        <f aca="false">DATE(Setup!$B$6,1,1)+30</f>
        <v>46053</v>
      </c>
      <c r="B35" s="16" t="n">
        <f aca="false">IF(YEAR($A35)&lt;&gt;Setup!$B$6,"",SUMIFS(Transactions!$G:$G,Transactions!$H:$H,B$4,Transactions!$A:$A,$A35))</f>
        <v>0</v>
      </c>
      <c r="C35" s="16" t="n">
        <f aca="false">IF(YEAR($A35)&lt;&gt;Setup!$B$6,"",SUMIFS(Transactions!$G:$G,Transactions!$H:$H,C$4,Transactions!$A:$A,$A35))</f>
        <v>0</v>
      </c>
      <c r="D35" s="16" t="n">
        <f aca="false">IF(YEAR($A35)&lt;&gt;Setup!$B$6,"",SUMIFS(Transactions!$G:$G,Transactions!$H:$H,D$4,Transactions!$A:$A,$A35))</f>
        <v>0</v>
      </c>
      <c r="E35" s="16" t="n">
        <f aca="false">IF(YEAR($A35)&lt;&gt;Setup!$B$6,"",SUMIFS(Transactions!$G:$G,Transactions!$H:$H,E$4,Transactions!$A:$A,$A35))</f>
        <v>0</v>
      </c>
      <c r="F35" s="16" t="n">
        <f aca="false">IF(YEAR($A35)&lt;&gt;Setup!$B$6,"",SUMIFS(Transactions!$G:$G,Transactions!$H:$H,F$4,Transactions!$A:$A,$A35))</f>
        <v>0</v>
      </c>
      <c r="G35" s="16" t="n">
        <f aca="false">IF(YEAR($A35)&lt;&gt;Setup!$B$6,"",SUMIFS(Transactions!$G:$G,Transactions!$H:$H,G$4,Transactions!$A:$A,$A35))</f>
        <v>0</v>
      </c>
      <c r="H35" s="16" t="n">
        <f aca="false">IF(YEAR($A35)&lt;&gt;Setup!$B$6,"",SUMIFS(Transactions!$G:$G,Transactions!$H:$H,H$4,Transactions!$A:$A,$A35))</f>
        <v>0</v>
      </c>
      <c r="I35" s="16" t="n">
        <f aca="false">IF(YEAR($A35)&lt;&gt;Setup!$B$6,"",SUMIFS(Transactions!$G:$G,Transactions!$H:$H,I$4,Transactions!$A:$A,$A35))</f>
        <v>0</v>
      </c>
      <c r="J35" s="16" t="n">
        <f aca="false">IF(YEAR($A35)&lt;&gt;Setup!$B$6,"",SUMIFS(Transactions!$G:$G,Transactions!$H:$H,J$4,Transactions!$A:$A,$A35))</f>
        <v>0</v>
      </c>
      <c r="K35" s="16" t="n">
        <f aca="false">IF(YEAR($A35)&lt;&gt;Setup!$B$6,"",SUMIFS(Transactions!$G:$G,Transactions!$H:$H,K$4,Transactions!$A:$A,$A35))</f>
        <v>0</v>
      </c>
      <c r="L35" s="16" t="n">
        <f aca="false">IF(YEAR($A35)&lt;&gt;Setup!$B$6,"",SUMIFS(Transactions!$G:$G,Transactions!$H:$H,L$4,Transactions!$A:$A,$A35))</f>
        <v>0</v>
      </c>
      <c r="M35" s="16" t="n">
        <f aca="false">IF(YEAR($A35)&lt;&gt;Setup!$B$6,"",SUMIFS(Transactions!$G:$G,Transactions!$H:$H,M$4,Transactions!$A:$A,$A35))</f>
        <v>0</v>
      </c>
      <c r="N35" s="16" t="n">
        <f aca="false">IF(YEAR($A35)&lt;&gt;Setup!$B$6,"",SUMIFS(Transactions!$G:$G,Transactions!$H:$H,N$4,Transactions!$A:$A,$A35))</f>
        <v>0</v>
      </c>
      <c r="O35" s="16" t="n">
        <f aca="false">IF(YEAR($A35)&lt;&gt;Setup!$B$6,"",SUMIFS(Transactions!$G:$G,Transactions!$H:$H,O$4,Transactions!$A:$A,$A35))</f>
        <v>0</v>
      </c>
      <c r="P35" s="16" t="n">
        <f aca="false">IF(YEAR($A35)&lt;&gt;Setup!$B$6,"",SUMIFS(Transactions!$G:$G,Transactions!$H:$H,P$4,Transactions!$A:$A,$A35))</f>
        <v>0</v>
      </c>
      <c r="Q35" s="16" t="n">
        <f aca="false">IF(YEAR($A35)&lt;&gt;Setup!$B$6,"",SUM(B35:C35))</f>
        <v>0</v>
      </c>
      <c r="R35" s="16" t="n">
        <f aca="false">IF(YEAR($A35)&lt;&gt;Setup!$B$6,"",SUM(D35:F35))</f>
        <v>0</v>
      </c>
      <c r="S35" s="16" t="n">
        <f aca="false">IF(YEAR($A35)&lt;&gt;Setup!$B$6,"",SUM(G35:L35))</f>
        <v>0</v>
      </c>
      <c r="T35" s="16" t="n">
        <f aca="false">IF(YEAR($A35)&lt;&gt;Setup!$B$6,"",SUM(M35:P35))</f>
        <v>0</v>
      </c>
      <c r="U35" s="20" t="n">
        <f aca="false">IF(YEAR($A35)&lt;&gt;Setup!$B$6,"",SUM(B35:P35))</f>
        <v>0</v>
      </c>
      <c r="V35" s="20" t="n">
        <f aca="false">IF(YEAR($A35)&lt;&gt;Setup!$B$6,"",N(V34)+U35)</f>
        <v>0</v>
      </c>
    </row>
    <row r="36" customFormat="false" ht="15" hidden="false" customHeight="false" outlineLevel="0" collapsed="false">
      <c r="A36" s="19" t="n">
        <f aca="false">DATE(Setup!$B$6,1,1)+31</f>
        <v>46054</v>
      </c>
      <c r="B36" s="16" t="n">
        <f aca="false">IF(YEAR($A36)&lt;&gt;Setup!$B$6,"",SUMIFS(Transactions!$G:$G,Transactions!$H:$H,B$4,Transactions!$A:$A,$A36))</f>
        <v>0</v>
      </c>
      <c r="C36" s="16" t="n">
        <f aca="false">IF(YEAR($A36)&lt;&gt;Setup!$B$6,"",SUMIFS(Transactions!$G:$G,Transactions!$H:$H,C$4,Transactions!$A:$A,$A36))</f>
        <v>0</v>
      </c>
      <c r="D36" s="16" t="n">
        <f aca="false">IF(YEAR($A36)&lt;&gt;Setup!$B$6,"",SUMIFS(Transactions!$G:$G,Transactions!$H:$H,D$4,Transactions!$A:$A,$A36))</f>
        <v>0</v>
      </c>
      <c r="E36" s="16" t="n">
        <f aca="false">IF(YEAR($A36)&lt;&gt;Setup!$B$6,"",SUMIFS(Transactions!$G:$G,Transactions!$H:$H,E$4,Transactions!$A:$A,$A36))</f>
        <v>0</v>
      </c>
      <c r="F36" s="16" t="n">
        <f aca="false">IF(YEAR($A36)&lt;&gt;Setup!$B$6,"",SUMIFS(Transactions!$G:$G,Transactions!$H:$H,F$4,Transactions!$A:$A,$A36))</f>
        <v>0</v>
      </c>
      <c r="G36" s="16" t="n">
        <f aca="false">IF(YEAR($A36)&lt;&gt;Setup!$B$6,"",SUMIFS(Transactions!$G:$G,Transactions!$H:$H,G$4,Transactions!$A:$A,$A36))</f>
        <v>0</v>
      </c>
      <c r="H36" s="16" t="n">
        <f aca="false">IF(YEAR($A36)&lt;&gt;Setup!$B$6,"",SUMIFS(Transactions!$G:$G,Transactions!$H:$H,H$4,Transactions!$A:$A,$A36))</f>
        <v>0</v>
      </c>
      <c r="I36" s="16" t="n">
        <f aca="false">IF(YEAR($A36)&lt;&gt;Setup!$B$6,"",SUMIFS(Transactions!$G:$G,Transactions!$H:$H,I$4,Transactions!$A:$A,$A36))</f>
        <v>0</v>
      </c>
      <c r="J36" s="16" t="n">
        <f aca="false">IF(YEAR($A36)&lt;&gt;Setup!$B$6,"",SUMIFS(Transactions!$G:$G,Transactions!$H:$H,J$4,Transactions!$A:$A,$A36))</f>
        <v>0</v>
      </c>
      <c r="K36" s="16" t="n">
        <f aca="false">IF(YEAR($A36)&lt;&gt;Setup!$B$6,"",SUMIFS(Transactions!$G:$G,Transactions!$H:$H,K$4,Transactions!$A:$A,$A36))</f>
        <v>0</v>
      </c>
      <c r="L36" s="16" t="n">
        <f aca="false">IF(YEAR($A36)&lt;&gt;Setup!$B$6,"",SUMIFS(Transactions!$G:$G,Transactions!$H:$H,L$4,Transactions!$A:$A,$A36))</f>
        <v>0</v>
      </c>
      <c r="M36" s="16" t="n">
        <f aca="false">IF(YEAR($A36)&lt;&gt;Setup!$B$6,"",SUMIFS(Transactions!$G:$G,Transactions!$H:$H,M$4,Transactions!$A:$A,$A36))</f>
        <v>0</v>
      </c>
      <c r="N36" s="16" t="n">
        <f aca="false">IF(YEAR($A36)&lt;&gt;Setup!$B$6,"",SUMIFS(Transactions!$G:$G,Transactions!$H:$H,N$4,Transactions!$A:$A,$A36))</f>
        <v>0</v>
      </c>
      <c r="O36" s="16" t="n">
        <f aca="false">IF(YEAR($A36)&lt;&gt;Setup!$B$6,"",SUMIFS(Transactions!$G:$G,Transactions!$H:$H,O$4,Transactions!$A:$A,$A36))</f>
        <v>0</v>
      </c>
      <c r="P36" s="16" t="n">
        <f aca="false">IF(YEAR($A36)&lt;&gt;Setup!$B$6,"",SUMIFS(Transactions!$G:$G,Transactions!$H:$H,P$4,Transactions!$A:$A,$A36))</f>
        <v>0</v>
      </c>
      <c r="Q36" s="16" t="n">
        <f aca="false">IF(YEAR($A36)&lt;&gt;Setup!$B$6,"",SUM(B36:C36))</f>
        <v>0</v>
      </c>
      <c r="R36" s="16" t="n">
        <f aca="false">IF(YEAR($A36)&lt;&gt;Setup!$B$6,"",SUM(D36:F36))</f>
        <v>0</v>
      </c>
      <c r="S36" s="16" t="n">
        <f aca="false">IF(YEAR($A36)&lt;&gt;Setup!$B$6,"",SUM(G36:L36))</f>
        <v>0</v>
      </c>
      <c r="T36" s="16" t="n">
        <f aca="false">IF(YEAR($A36)&lt;&gt;Setup!$B$6,"",SUM(M36:P36))</f>
        <v>0</v>
      </c>
      <c r="U36" s="20" t="n">
        <f aca="false">IF(YEAR($A36)&lt;&gt;Setup!$B$6,"",SUM(B36:P36))</f>
        <v>0</v>
      </c>
      <c r="V36" s="20" t="n">
        <f aca="false">IF(YEAR($A36)&lt;&gt;Setup!$B$6,"",N(V35)+U36)</f>
        <v>0</v>
      </c>
    </row>
    <row r="37" customFormat="false" ht="15" hidden="false" customHeight="false" outlineLevel="0" collapsed="false">
      <c r="A37" s="19" t="n">
        <f aca="false">DATE(Setup!$B$6,1,1)+32</f>
        <v>46055</v>
      </c>
      <c r="B37" s="16" t="n">
        <f aca="false">IF(YEAR($A37)&lt;&gt;Setup!$B$6,"",SUMIFS(Transactions!$G:$G,Transactions!$H:$H,B$4,Transactions!$A:$A,$A37))</f>
        <v>0</v>
      </c>
      <c r="C37" s="16" t="n">
        <f aca="false">IF(YEAR($A37)&lt;&gt;Setup!$B$6,"",SUMIFS(Transactions!$G:$G,Transactions!$H:$H,C$4,Transactions!$A:$A,$A37))</f>
        <v>0</v>
      </c>
      <c r="D37" s="16" t="n">
        <f aca="false">IF(YEAR($A37)&lt;&gt;Setup!$B$6,"",SUMIFS(Transactions!$G:$G,Transactions!$H:$H,D$4,Transactions!$A:$A,$A37))</f>
        <v>0</v>
      </c>
      <c r="E37" s="16" t="n">
        <f aca="false">IF(YEAR($A37)&lt;&gt;Setup!$B$6,"",SUMIFS(Transactions!$G:$G,Transactions!$H:$H,E$4,Transactions!$A:$A,$A37))</f>
        <v>0</v>
      </c>
      <c r="F37" s="16" t="n">
        <f aca="false">IF(YEAR($A37)&lt;&gt;Setup!$B$6,"",SUMIFS(Transactions!$G:$G,Transactions!$H:$H,F$4,Transactions!$A:$A,$A37))</f>
        <v>0</v>
      </c>
      <c r="G37" s="16" t="n">
        <f aca="false">IF(YEAR($A37)&lt;&gt;Setup!$B$6,"",SUMIFS(Transactions!$G:$G,Transactions!$H:$H,G$4,Transactions!$A:$A,$A37))</f>
        <v>0</v>
      </c>
      <c r="H37" s="16" t="n">
        <f aca="false">IF(YEAR($A37)&lt;&gt;Setup!$B$6,"",SUMIFS(Transactions!$G:$G,Transactions!$H:$H,H$4,Transactions!$A:$A,$A37))</f>
        <v>0</v>
      </c>
      <c r="I37" s="16" t="n">
        <f aca="false">IF(YEAR($A37)&lt;&gt;Setup!$B$6,"",SUMIFS(Transactions!$G:$G,Transactions!$H:$H,I$4,Transactions!$A:$A,$A37))</f>
        <v>0</v>
      </c>
      <c r="J37" s="16" t="n">
        <f aca="false">IF(YEAR($A37)&lt;&gt;Setup!$B$6,"",SUMIFS(Transactions!$G:$G,Transactions!$H:$H,J$4,Transactions!$A:$A,$A37))</f>
        <v>0</v>
      </c>
      <c r="K37" s="16" t="n">
        <f aca="false">IF(YEAR($A37)&lt;&gt;Setup!$B$6,"",SUMIFS(Transactions!$G:$G,Transactions!$H:$H,K$4,Transactions!$A:$A,$A37))</f>
        <v>0</v>
      </c>
      <c r="L37" s="16" t="n">
        <f aca="false">IF(YEAR($A37)&lt;&gt;Setup!$B$6,"",SUMIFS(Transactions!$G:$G,Transactions!$H:$H,L$4,Transactions!$A:$A,$A37))</f>
        <v>0</v>
      </c>
      <c r="M37" s="16" t="n">
        <f aca="false">IF(YEAR($A37)&lt;&gt;Setup!$B$6,"",SUMIFS(Transactions!$G:$G,Transactions!$H:$H,M$4,Transactions!$A:$A,$A37))</f>
        <v>0</v>
      </c>
      <c r="N37" s="16" t="n">
        <f aca="false">IF(YEAR($A37)&lt;&gt;Setup!$B$6,"",SUMIFS(Transactions!$G:$G,Transactions!$H:$H,N$4,Transactions!$A:$A,$A37))</f>
        <v>0</v>
      </c>
      <c r="O37" s="16" t="n">
        <f aca="false">IF(YEAR($A37)&lt;&gt;Setup!$B$6,"",SUMIFS(Transactions!$G:$G,Transactions!$H:$H,O$4,Transactions!$A:$A,$A37))</f>
        <v>0</v>
      </c>
      <c r="P37" s="16" t="n">
        <f aca="false">IF(YEAR($A37)&lt;&gt;Setup!$B$6,"",SUMIFS(Transactions!$G:$G,Transactions!$H:$H,P$4,Transactions!$A:$A,$A37))</f>
        <v>0</v>
      </c>
      <c r="Q37" s="16" t="n">
        <f aca="false">IF(YEAR($A37)&lt;&gt;Setup!$B$6,"",SUM(B37:C37))</f>
        <v>0</v>
      </c>
      <c r="R37" s="16" t="n">
        <f aca="false">IF(YEAR($A37)&lt;&gt;Setup!$B$6,"",SUM(D37:F37))</f>
        <v>0</v>
      </c>
      <c r="S37" s="16" t="n">
        <f aca="false">IF(YEAR($A37)&lt;&gt;Setup!$B$6,"",SUM(G37:L37))</f>
        <v>0</v>
      </c>
      <c r="T37" s="16" t="n">
        <f aca="false">IF(YEAR($A37)&lt;&gt;Setup!$B$6,"",SUM(M37:P37))</f>
        <v>0</v>
      </c>
      <c r="U37" s="20" t="n">
        <f aca="false">IF(YEAR($A37)&lt;&gt;Setup!$B$6,"",SUM(B37:P37))</f>
        <v>0</v>
      </c>
      <c r="V37" s="20" t="n">
        <f aca="false">IF(YEAR($A37)&lt;&gt;Setup!$B$6,"",N(V36)+U37)</f>
        <v>0</v>
      </c>
    </row>
    <row r="38" customFormat="false" ht="15" hidden="false" customHeight="false" outlineLevel="0" collapsed="false">
      <c r="A38" s="19" t="n">
        <f aca="false">DATE(Setup!$B$6,1,1)+33</f>
        <v>46056</v>
      </c>
      <c r="B38" s="16" t="n">
        <f aca="false">IF(YEAR($A38)&lt;&gt;Setup!$B$6,"",SUMIFS(Transactions!$G:$G,Transactions!$H:$H,B$4,Transactions!$A:$A,$A38))</f>
        <v>0</v>
      </c>
      <c r="C38" s="16" t="n">
        <f aca="false">IF(YEAR($A38)&lt;&gt;Setup!$B$6,"",SUMIFS(Transactions!$G:$G,Transactions!$H:$H,C$4,Transactions!$A:$A,$A38))</f>
        <v>0</v>
      </c>
      <c r="D38" s="16" t="n">
        <f aca="false">IF(YEAR($A38)&lt;&gt;Setup!$B$6,"",SUMIFS(Transactions!$G:$G,Transactions!$H:$H,D$4,Transactions!$A:$A,$A38))</f>
        <v>0</v>
      </c>
      <c r="E38" s="16" t="n">
        <f aca="false">IF(YEAR($A38)&lt;&gt;Setup!$B$6,"",SUMIFS(Transactions!$G:$G,Transactions!$H:$H,E$4,Transactions!$A:$A,$A38))</f>
        <v>0</v>
      </c>
      <c r="F38" s="16" t="n">
        <f aca="false">IF(YEAR($A38)&lt;&gt;Setup!$B$6,"",SUMIFS(Transactions!$G:$G,Transactions!$H:$H,F$4,Transactions!$A:$A,$A38))</f>
        <v>0</v>
      </c>
      <c r="G38" s="16" t="n">
        <f aca="false">IF(YEAR($A38)&lt;&gt;Setup!$B$6,"",SUMIFS(Transactions!$G:$G,Transactions!$H:$H,G$4,Transactions!$A:$A,$A38))</f>
        <v>0</v>
      </c>
      <c r="H38" s="16" t="n">
        <f aca="false">IF(YEAR($A38)&lt;&gt;Setup!$B$6,"",SUMIFS(Transactions!$G:$G,Transactions!$H:$H,H$4,Transactions!$A:$A,$A38))</f>
        <v>0</v>
      </c>
      <c r="I38" s="16" t="n">
        <f aca="false">IF(YEAR($A38)&lt;&gt;Setup!$B$6,"",SUMIFS(Transactions!$G:$G,Transactions!$H:$H,I$4,Transactions!$A:$A,$A38))</f>
        <v>0</v>
      </c>
      <c r="J38" s="16" t="n">
        <f aca="false">IF(YEAR($A38)&lt;&gt;Setup!$B$6,"",SUMIFS(Transactions!$G:$G,Transactions!$H:$H,J$4,Transactions!$A:$A,$A38))</f>
        <v>0</v>
      </c>
      <c r="K38" s="16" t="n">
        <f aca="false">IF(YEAR($A38)&lt;&gt;Setup!$B$6,"",SUMIFS(Transactions!$G:$G,Transactions!$H:$H,K$4,Transactions!$A:$A,$A38))</f>
        <v>0</v>
      </c>
      <c r="L38" s="16" t="n">
        <f aca="false">IF(YEAR($A38)&lt;&gt;Setup!$B$6,"",SUMIFS(Transactions!$G:$G,Transactions!$H:$H,L$4,Transactions!$A:$A,$A38))</f>
        <v>0</v>
      </c>
      <c r="M38" s="16" t="n">
        <f aca="false">IF(YEAR($A38)&lt;&gt;Setup!$B$6,"",SUMIFS(Transactions!$G:$G,Transactions!$H:$H,M$4,Transactions!$A:$A,$A38))</f>
        <v>0</v>
      </c>
      <c r="N38" s="16" t="n">
        <f aca="false">IF(YEAR($A38)&lt;&gt;Setup!$B$6,"",SUMIFS(Transactions!$G:$G,Transactions!$H:$H,N$4,Transactions!$A:$A,$A38))</f>
        <v>0</v>
      </c>
      <c r="O38" s="16" t="n">
        <f aca="false">IF(YEAR($A38)&lt;&gt;Setup!$B$6,"",SUMIFS(Transactions!$G:$G,Transactions!$H:$H,O$4,Transactions!$A:$A,$A38))</f>
        <v>0</v>
      </c>
      <c r="P38" s="16" t="n">
        <f aca="false">IF(YEAR($A38)&lt;&gt;Setup!$B$6,"",SUMIFS(Transactions!$G:$G,Transactions!$H:$H,P$4,Transactions!$A:$A,$A38))</f>
        <v>0</v>
      </c>
      <c r="Q38" s="16" t="n">
        <f aca="false">IF(YEAR($A38)&lt;&gt;Setup!$B$6,"",SUM(B38:C38))</f>
        <v>0</v>
      </c>
      <c r="R38" s="16" t="n">
        <f aca="false">IF(YEAR($A38)&lt;&gt;Setup!$B$6,"",SUM(D38:F38))</f>
        <v>0</v>
      </c>
      <c r="S38" s="16" t="n">
        <f aca="false">IF(YEAR($A38)&lt;&gt;Setup!$B$6,"",SUM(G38:L38))</f>
        <v>0</v>
      </c>
      <c r="T38" s="16" t="n">
        <f aca="false">IF(YEAR($A38)&lt;&gt;Setup!$B$6,"",SUM(M38:P38))</f>
        <v>0</v>
      </c>
      <c r="U38" s="20" t="n">
        <f aca="false">IF(YEAR($A38)&lt;&gt;Setup!$B$6,"",SUM(B38:P38))</f>
        <v>0</v>
      </c>
      <c r="V38" s="20" t="n">
        <f aca="false">IF(YEAR($A38)&lt;&gt;Setup!$B$6,"",N(V37)+U38)</f>
        <v>0</v>
      </c>
    </row>
    <row r="39" customFormat="false" ht="15" hidden="false" customHeight="false" outlineLevel="0" collapsed="false">
      <c r="A39" s="19" t="n">
        <f aca="false">DATE(Setup!$B$6,1,1)+34</f>
        <v>46057</v>
      </c>
      <c r="B39" s="16" t="n">
        <f aca="false">IF(YEAR($A39)&lt;&gt;Setup!$B$6,"",SUMIFS(Transactions!$G:$G,Transactions!$H:$H,B$4,Transactions!$A:$A,$A39))</f>
        <v>0</v>
      </c>
      <c r="C39" s="16" t="n">
        <f aca="false">IF(YEAR($A39)&lt;&gt;Setup!$B$6,"",SUMIFS(Transactions!$G:$G,Transactions!$H:$H,C$4,Transactions!$A:$A,$A39))</f>
        <v>0</v>
      </c>
      <c r="D39" s="16" t="n">
        <f aca="false">IF(YEAR($A39)&lt;&gt;Setup!$B$6,"",SUMIFS(Transactions!$G:$G,Transactions!$H:$H,D$4,Transactions!$A:$A,$A39))</f>
        <v>0</v>
      </c>
      <c r="E39" s="16" t="n">
        <f aca="false">IF(YEAR($A39)&lt;&gt;Setup!$B$6,"",SUMIFS(Transactions!$G:$G,Transactions!$H:$H,E$4,Transactions!$A:$A,$A39))</f>
        <v>0</v>
      </c>
      <c r="F39" s="16" t="n">
        <f aca="false">IF(YEAR($A39)&lt;&gt;Setup!$B$6,"",SUMIFS(Transactions!$G:$G,Transactions!$H:$H,F$4,Transactions!$A:$A,$A39))</f>
        <v>0</v>
      </c>
      <c r="G39" s="16" t="n">
        <f aca="false">IF(YEAR($A39)&lt;&gt;Setup!$B$6,"",SUMIFS(Transactions!$G:$G,Transactions!$H:$H,G$4,Transactions!$A:$A,$A39))</f>
        <v>0</v>
      </c>
      <c r="H39" s="16" t="n">
        <f aca="false">IF(YEAR($A39)&lt;&gt;Setup!$B$6,"",SUMIFS(Transactions!$G:$G,Transactions!$H:$H,H$4,Transactions!$A:$A,$A39))</f>
        <v>0</v>
      </c>
      <c r="I39" s="16" t="n">
        <f aca="false">IF(YEAR($A39)&lt;&gt;Setup!$B$6,"",SUMIFS(Transactions!$G:$G,Transactions!$H:$H,I$4,Transactions!$A:$A,$A39))</f>
        <v>0</v>
      </c>
      <c r="J39" s="16" t="n">
        <f aca="false">IF(YEAR($A39)&lt;&gt;Setup!$B$6,"",SUMIFS(Transactions!$G:$G,Transactions!$H:$H,J$4,Transactions!$A:$A,$A39))</f>
        <v>0</v>
      </c>
      <c r="K39" s="16" t="n">
        <f aca="false">IF(YEAR($A39)&lt;&gt;Setup!$B$6,"",SUMIFS(Transactions!$G:$G,Transactions!$H:$H,K$4,Transactions!$A:$A,$A39))</f>
        <v>0</v>
      </c>
      <c r="L39" s="16" t="n">
        <f aca="false">IF(YEAR($A39)&lt;&gt;Setup!$B$6,"",SUMIFS(Transactions!$G:$G,Transactions!$H:$H,L$4,Transactions!$A:$A,$A39))</f>
        <v>0</v>
      </c>
      <c r="M39" s="16" t="n">
        <f aca="false">IF(YEAR($A39)&lt;&gt;Setup!$B$6,"",SUMIFS(Transactions!$G:$G,Transactions!$H:$H,M$4,Transactions!$A:$A,$A39))</f>
        <v>0</v>
      </c>
      <c r="N39" s="16" t="n">
        <f aca="false">IF(YEAR($A39)&lt;&gt;Setup!$B$6,"",SUMIFS(Transactions!$G:$G,Transactions!$H:$H,N$4,Transactions!$A:$A,$A39))</f>
        <v>0</v>
      </c>
      <c r="O39" s="16" t="n">
        <f aca="false">IF(YEAR($A39)&lt;&gt;Setup!$B$6,"",SUMIFS(Transactions!$G:$G,Transactions!$H:$H,O$4,Transactions!$A:$A,$A39))</f>
        <v>0</v>
      </c>
      <c r="P39" s="16" t="n">
        <f aca="false">IF(YEAR($A39)&lt;&gt;Setup!$B$6,"",SUMIFS(Transactions!$G:$G,Transactions!$H:$H,P$4,Transactions!$A:$A,$A39))</f>
        <v>0</v>
      </c>
      <c r="Q39" s="16" t="n">
        <f aca="false">IF(YEAR($A39)&lt;&gt;Setup!$B$6,"",SUM(B39:C39))</f>
        <v>0</v>
      </c>
      <c r="R39" s="16" t="n">
        <f aca="false">IF(YEAR($A39)&lt;&gt;Setup!$B$6,"",SUM(D39:F39))</f>
        <v>0</v>
      </c>
      <c r="S39" s="16" t="n">
        <f aca="false">IF(YEAR($A39)&lt;&gt;Setup!$B$6,"",SUM(G39:L39))</f>
        <v>0</v>
      </c>
      <c r="T39" s="16" t="n">
        <f aca="false">IF(YEAR($A39)&lt;&gt;Setup!$B$6,"",SUM(M39:P39))</f>
        <v>0</v>
      </c>
      <c r="U39" s="20" t="n">
        <f aca="false">IF(YEAR($A39)&lt;&gt;Setup!$B$6,"",SUM(B39:P39))</f>
        <v>0</v>
      </c>
      <c r="V39" s="20" t="n">
        <f aca="false">IF(YEAR($A39)&lt;&gt;Setup!$B$6,"",N(V38)+U39)</f>
        <v>0</v>
      </c>
    </row>
    <row r="40" customFormat="false" ht="15" hidden="false" customHeight="false" outlineLevel="0" collapsed="false">
      <c r="A40" s="19" t="n">
        <f aca="false">DATE(Setup!$B$6,1,1)+35</f>
        <v>46058</v>
      </c>
      <c r="B40" s="16" t="n">
        <f aca="false">IF(YEAR($A40)&lt;&gt;Setup!$B$6,"",SUMIFS(Transactions!$G:$G,Transactions!$H:$H,B$4,Transactions!$A:$A,$A40))</f>
        <v>0</v>
      </c>
      <c r="C40" s="16" t="n">
        <f aca="false">IF(YEAR($A40)&lt;&gt;Setup!$B$6,"",SUMIFS(Transactions!$G:$G,Transactions!$H:$H,C$4,Transactions!$A:$A,$A40))</f>
        <v>0</v>
      </c>
      <c r="D40" s="16" t="n">
        <f aca="false">IF(YEAR($A40)&lt;&gt;Setup!$B$6,"",SUMIFS(Transactions!$G:$G,Transactions!$H:$H,D$4,Transactions!$A:$A,$A40))</f>
        <v>0</v>
      </c>
      <c r="E40" s="16" t="n">
        <f aca="false">IF(YEAR($A40)&lt;&gt;Setup!$B$6,"",SUMIFS(Transactions!$G:$G,Transactions!$H:$H,E$4,Transactions!$A:$A,$A40))</f>
        <v>0</v>
      </c>
      <c r="F40" s="16" t="n">
        <f aca="false">IF(YEAR($A40)&lt;&gt;Setup!$B$6,"",SUMIFS(Transactions!$G:$G,Transactions!$H:$H,F$4,Transactions!$A:$A,$A40))</f>
        <v>0</v>
      </c>
      <c r="G40" s="16" t="n">
        <f aca="false">IF(YEAR($A40)&lt;&gt;Setup!$B$6,"",SUMIFS(Transactions!$G:$G,Transactions!$H:$H,G$4,Transactions!$A:$A,$A40))</f>
        <v>0</v>
      </c>
      <c r="H40" s="16" t="n">
        <f aca="false">IF(YEAR($A40)&lt;&gt;Setup!$B$6,"",SUMIFS(Transactions!$G:$G,Transactions!$H:$H,H$4,Transactions!$A:$A,$A40))</f>
        <v>0</v>
      </c>
      <c r="I40" s="16" t="n">
        <f aca="false">IF(YEAR($A40)&lt;&gt;Setup!$B$6,"",SUMIFS(Transactions!$G:$G,Transactions!$H:$H,I$4,Transactions!$A:$A,$A40))</f>
        <v>0</v>
      </c>
      <c r="J40" s="16" t="n">
        <f aca="false">IF(YEAR($A40)&lt;&gt;Setup!$B$6,"",SUMIFS(Transactions!$G:$G,Transactions!$H:$H,J$4,Transactions!$A:$A,$A40))</f>
        <v>0</v>
      </c>
      <c r="K40" s="16" t="n">
        <f aca="false">IF(YEAR($A40)&lt;&gt;Setup!$B$6,"",SUMIFS(Transactions!$G:$G,Transactions!$H:$H,K$4,Transactions!$A:$A,$A40))</f>
        <v>0</v>
      </c>
      <c r="L40" s="16" t="n">
        <f aca="false">IF(YEAR($A40)&lt;&gt;Setup!$B$6,"",SUMIFS(Transactions!$G:$G,Transactions!$H:$H,L$4,Transactions!$A:$A,$A40))</f>
        <v>0</v>
      </c>
      <c r="M40" s="16" t="n">
        <f aca="false">IF(YEAR($A40)&lt;&gt;Setup!$B$6,"",SUMIFS(Transactions!$G:$G,Transactions!$H:$H,M$4,Transactions!$A:$A,$A40))</f>
        <v>0</v>
      </c>
      <c r="N40" s="16" t="n">
        <f aca="false">IF(YEAR($A40)&lt;&gt;Setup!$B$6,"",SUMIFS(Transactions!$G:$G,Transactions!$H:$H,N$4,Transactions!$A:$A,$A40))</f>
        <v>0</v>
      </c>
      <c r="O40" s="16" t="n">
        <f aca="false">IF(YEAR($A40)&lt;&gt;Setup!$B$6,"",SUMIFS(Transactions!$G:$G,Transactions!$H:$H,O$4,Transactions!$A:$A,$A40))</f>
        <v>0</v>
      </c>
      <c r="P40" s="16" t="n">
        <f aca="false">IF(YEAR($A40)&lt;&gt;Setup!$B$6,"",SUMIFS(Transactions!$G:$G,Transactions!$H:$H,P$4,Transactions!$A:$A,$A40))</f>
        <v>0</v>
      </c>
      <c r="Q40" s="16" t="n">
        <f aca="false">IF(YEAR($A40)&lt;&gt;Setup!$B$6,"",SUM(B40:C40))</f>
        <v>0</v>
      </c>
      <c r="R40" s="16" t="n">
        <f aca="false">IF(YEAR($A40)&lt;&gt;Setup!$B$6,"",SUM(D40:F40))</f>
        <v>0</v>
      </c>
      <c r="S40" s="16" t="n">
        <f aca="false">IF(YEAR($A40)&lt;&gt;Setup!$B$6,"",SUM(G40:L40))</f>
        <v>0</v>
      </c>
      <c r="T40" s="16" t="n">
        <f aca="false">IF(YEAR($A40)&lt;&gt;Setup!$B$6,"",SUM(M40:P40))</f>
        <v>0</v>
      </c>
      <c r="U40" s="20" t="n">
        <f aca="false">IF(YEAR($A40)&lt;&gt;Setup!$B$6,"",SUM(B40:P40))</f>
        <v>0</v>
      </c>
      <c r="V40" s="20" t="n">
        <f aca="false">IF(YEAR($A40)&lt;&gt;Setup!$B$6,"",N(V39)+U40)</f>
        <v>0</v>
      </c>
    </row>
    <row r="41" customFormat="false" ht="15" hidden="false" customHeight="false" outlineLevel="0" collapsed="false">
      <c r="A41" s="19" t="n">
        <f aca="false">DATE(Setup!$B$6,1,1)+36</f>
        <v>46059</v>
      </c>
      <c r="B41" s="16" t="n">
        <f aca="false">IF(YEAR($A41)&lt;&gt;Setup!$B$6,"",SUMIFS(Transactions!$G:$G,Transactions!$H:$H,B$4,Transactions!$A:$A,$A41))</f>
        <v>0</v>
      </c>
      <c r="C41" s="16" t="n">
        <f aca="false">IF(YEAR($A41)&lt;&gt;Setup!$B$6,"",SUMIFS(Transactions!$G:$G,Transactions!$H:$H,C$4,Transactions!$A:$A,$A41))</f>
        <v>0</v>
      </c>
      <c r="D41" s="16" t="n">
        <f aca="false">IF(YEAR($A41)&lt;&gt;Setup!$B$6,"",SUMIFS(Transactions!$G:$G,Transactions!$H:$H,D$4,Transactions!$A:$A,$A41))</f>
        <v>0</v>
      </c>
      <c r="E41" s="16" t="n">
        <f aca="false">IF(YEAR($A41)&lt;&gt;Setup!$B$6,"",SUMIFS(Transactions!$G:$G,Transactions!$H:$H,E$4,Transactions!$A:$A,$A41))</f>
        <v>0</v>
      </c>
      <c r="F41" s="16" t="n">
        <f aca="false">IF(YEAR($A41)&lt;&gt;Setup!$B$6,"",SUMIFS(Transactions!$G:$G,Transactions!$H:$H,F$4,Transactions!$A:$A,$A41))</f>
        <v>0</v>
      </c>
      <c r="G41" s="16" t="n">
        <f aca="false">IF(YEAR($A41)&lt;&gt;Setup!$B$6,"",SUMIFS(Transactions!$G:$G,Transactions!$H:$H,G$4,Transactions!$A:$A,$A41))</f>
        <v>0</v>
      </c>
      <c r="H41" s="16" t="n">
        <f aca="false">IF(YEAR($A41)&lt;&gt;Setup!$B$6,"",SUMIFS(Transactions!$G:$G,Transactions!$H:$H,H$4,Transactions!$A:$A,$A41))</f>
        <v>0</v>
      </c>
      <c r="I41" s="16" t="n">
        <f aca="false">IF(YEAR($A41)&lt;&gt;Setup!$B$6,"",SUMIFS(Transactions!$G:$G,Transactions!$H:$H,I$4,Transactions!$A:$A,$A41))</f>
        <v>0</v>
      </c>
      <c r="J41" s="16" t="n">
        <f aca="false">IF(YEAR($A41)&lt;&gt;Setup!$B$6,"",SUMIFS(Transactions!$G:$G,Transactions!$H:$H,J$4,Transactions!$A:$A,$A41))</f>
        <v>0</v>
      </c>
      <c r="K41" s="16" t="n">
        <f aca="false">IF(YEAR($A41)&lt;&gt;Setup!$B$6,"",SUMIFS(Transactions!$G:$G,Transactions!$H:$H,K$4,Transactions!$A:$A,$A41))</f>
        <v>0</v>
      </c>
      <c r="L41" s="16" t="n">
        <f aca="false">IF(YEAR($A41)&lt;&gt;Setup!$B$6,"",SUMIFS(Transactions!$G:$G,Transactions!$H:$H,L$4,Transactions!$A:$A,$A41))</f>
        <v>0</v>
      </c>
      <c r="M41" s="16" t="n">
        <f aca="false">IF(YEAR($A41)&lt;&gt;Setup!$B$6,"",SUMIFS(Transactions!$G:$G,Transactions!$H:$H,M$4,Transactions!$A:$A,$A41))</f>
        <v>0</v>
      </c>
      <c r="N41" s="16" t="n">
        <f aca="false">IF(YEAR($A41)&lt;&gt;Setup!$B$6,"",SUMIFS(Transactions!$G:$G,Transactions!$H:$H,N$4,Transactions!$A:$A,$A41))</f>
        <v>0</v>
      </c>
      <c r="O41" s="16" t="n">
        <f aca="false">IF(YEAR($A41)&lt;&gt;Setup!$B$6,"",SUMIFS(Transactions!$G:$G,Transactions!$H:$H,O$4,Transactions!$A:$A,$A41))</f>
        <v>0</v>
      </c>
      <c r="P41" s="16" t="n">
        <f aca="false">IF(YEAR($A41)&lt;&gt;Setup!$B$6,"",SUMIFS(Transactions!$G:$G,Transactions!$H:$H,P$4,Transactions!$A:$A,$A41))</f>
        <v>0</v>
      </c>
      <c r="Q41" s="16" t="n">
        <f aca="false">IF(YEAR($A41)&lt;&gt;Setup!$B$6,"",SUM(B41:C41))</f>
        <v>0</v>
      </c>
      <c r="R41" s="16" t="n">
        <f aca="false">IF(YEAR($A41)&lt;&gt;Setup!$B$6,"",SUM(D41:F41))</f>
        <v>0</v>
      </c>
      <c r="S41" s="16" t="n">
        <f aca="false">IF(YEAR($A41)&lt;&gt;Setup!$B$6,"",SUM(G41:L41))</f>
        <v>0</v>
      </c>
      <c r="T41" s="16" t="n">
        <f aca="false">IF(YEAR($A41)&lt;&gt;Setup!$B$6,"",SUM(M41:P41))</f>
        <v>0</v>
      </c>
      <c r="U41" s="20" t="n">
        <f aca="false">IF(YEAR($A41)&lt;&gt;Setup!$B$6,"",SUM(B41:P41))</f>
        <v>0</v>
      </c>
      <c r="V41" s="20" t="n">
        <f aca="false">IF(YEAR($A41)&lt;&gt;Setup!$B$6,"",N(V40)+U41)</f>
        <v>0</v>
      </c>
    </row>
    <row r="42" customFormat="false" ht="15" hidden="false" customHeight="false" outlineLevel="0" collapsed="false">
      <c r="A42" s="19" t="n">
        <f aca="false">DATE(Setup!$B$6,1,1)+37</f>
        <v>46060</v>
      </c>
      <c r="B42" s="16" t="n">
        <f aca="false">IF(YEAR($A42)&lt;&gt;Setup!$B$6,"",SUMIFS(Transactions!$G:$G,Transactions!$H:$H,B$4,Transactions!$A:$A,$A42))</f>
        <v>0</v>
      </c>
      <c r="C42" s="16" t="n">
        <f aca="false">IF(YEAR($A42)&lt;&gt;Setup!$B$6,"",SUMIFS(Transactions!$G:$G,Transactions!$H:$H,C$4,Transactions!$A:$A,$A42))</f>
        <v>0</v>
      </c>
      <c r="D42" s="16" t="n">
        <f aca="false">IF(YEAR($A42)&lt;&gt;Setup!$B$6,"",SUMIFS(Transactions!$G:$G,Transactions!$H:$H,D$4,Transactions!$A:$A,$A42))</f>
        <v>0</v>
      </c>
      <c r="E42" s="16" t="n">
        <f aca="false">IF(YEAR($A42)&lt;&gt;Setup!$B$6,"",SUMIFS(Transactions!$G:$G,Transactions!$H:$H,E$4,Transactions!$A:$A,$A42))</f>
        <v>0</v>
      </c>
      <c r="F42" s="16" t="n">
        <f aca="false">IF(YEAR($A42)&lt;&gt;Setup!$B$6,"",SUMIFS(Transactions!$G:$G,Transactions!$H:$H,F$4,Transactions!$A:$A,$A42))</f>
        <v>0</v>
      </c>
      <c r="G42" s="16" t="n">
        <f aca="false">IF(YEAR($A42)&lt;&gt;Setup!$B$6,"",SUMIFS(Transactions!$G:$G,Transactions!$H:$H,G$4,Transactions!$A:$A,$A42))</f>
        <v>0</v>
      </c>
      <c r="H42" s="16" t="n">
        <f aca="false">IF(YEAR($A42)&lt;&gt;Setup!$B$6,"",SUMIFS(Transactions!$G:$G,Transactions!$H:$H,H$4,Transactions!$A:$A,$A42))</f>
        <v>0</v>
      </c>
      <c r="I42" s="16" t="n">
        <f aca="false">IF(YEAR($A42)&lt;&gt;Setup!$B$6,"",SUMIFS(Transactions!$G:$G,Transactions!$H:$H,I$4,Transactions!$A:$A,$A42))</f>
        <v>0</v>
      </c>
      <c r="J42" s="16" t="n">
        <f aca="false">IF(YEAR($A42)&lt;&gt;Setup!$B$6,"",SUMIFS(Transactions!$G:$G,Transactions!$H:$H,J$4,Transactions!$A:$A,$A42))</f>
        <v>0</v>
      </c>
      <c r="K42" s="16" t="n">
        <f aca="false">IF(YEAR($A42)&lt;&gt;Setup!$B$6,"",SUMIFS(Transactions!$G:$G,Transactions!$H:$H,K$4,Transactions!$A:$A,$A42))</f>
        <v>0</v>
      </c>
      <c r="L42" s="16" t="n">
        <f aca="false">IF(YEAR($A42)&lt;&gt;Setup!$B$6,"",SUMIFS(Transactions!$G:$G,Transactions!$H:$H,L$4,Transactions!$A:$A,$A42))</f>
        <v>0</v>
      </c>
      <c r="M42" s="16" t="n">
        <f aca="false">IF(YEAR($A42)&lt;&gt;Setup!$B$6,"",SUMIFS(Transactions!$G:$G,Transactions!$H:$H,M$4,Transactions!$A:$A,$A42))</f>
        <v>0</v>
      </c>
      <c r="N42" s="16" t="n">
        <f aca="false">IF(YEAR($A42)&lt;&gt;Setup!$B$6,"",SUMIFS(Transactions!$G:$G,Transactions!$H:$H,N$4,Transactions!$A:$A,$A42))</f>
        <v>0</v>
      </c>
      <c r="O42" s="16" t="n">
        <f aca="false">IF(YEAR($A42)&lt;&gt;Setup!$B$6,"",SUMIFS(Transactions!$G:$G,Transactions!$H:$H,O$4,Transactions!$A:$A,$A42))</f>
        <v>0</v>
      </c>
      <c r="P42" s="16" t="n">
        <f aca="false">IF(YEAR($A42)&lt;&gt;Setup!$B$6,"",SUMIFS(Transactions!$G:$G,Transactions!$H:$H,P$4,Transactions!$A:$A,$A42))</f>
        <v>0</v>
      </c>
      <c r="Q42" s="16" t="n">
        <f aca="false">IF(YEAR($A42)&lt;&gt;Setup!$B$6,"",SUM(B42:C42))</f>
        <v>0</v>
      </c>
      <c r="R42" s="16" t="n">
        <f aca="false">IF(YEAR($A42)&lt;&gt;Setup!$B$6,"",SUM(D42:F42))</f>
        <v>0</v>
      </c>
      <c r="S42" s="16" t="n">
        <f aca="false">IF(YEAR($A42)&lt;&gt;Setup!$B$6,"",SUM(G42:L42))</f>
        <v>0</v>
      </c>
      <c r="T42" s="16" t="n">
        <f aca="false">IF(YEAR($A42)&lt;&gt;Setup!$B$6,"",SUM(M42:P42))</f>
        <v>0</v>
      </c>
      <c r="U42" s="20" t="n">
        <f aca="false">IF(YEAR($A42)&lt;&gt;Setup!$B$6,"",SUM(B42:P42))</f>
        <v>0</v>
      </c>
      <c r="V42" s="20" t="n">
        <f aca="false">IF(YEAR($A42)&lt;&gt;Setup!$B$6,"",N(V41)+U42)</f>
        <v>0</v>
      </c>
    </row>
    <row r="43" customFormat="false" ht="15" hidden="false" customHeight="false" outlineLevel="0" collapsed="false">
      <c r="A43" s="19" t="n">
        <f aca="false">DATE(Setup!$B$6,1,1)+38</f>
        <v>46061</v>
      </c>
      <c r="B43" s="16" t="n">
        <f aca="false">IF(YEAR($A43)&lt;&gt;Setup!$B$6,"",SUMIFS(Transactions!$G:$G,Transactions!$H:$H,B$4,Transactions!$A:$A,$A43))</f>
        <v>0</v>
      </c>
      <c r="C43" s="16" t="n">
        <f aca="false">IF(YEAR($A43)&lt;&gt;Setup!$B$6,"",SUMIFS(Transactions!$G:$G,Transactions!$H:$H,C$4,Transactions!$A:$A,$A43))</f>
        <v>0</v>
      </c>
      <c r="D43" s="16" t="n">
        <f aca="false">IF(YEAR($A43)&lt;&gt;Setup!$B$6,"",SUMIFS(Transactions!$G:$G,Transactions!$H:$H,D$4,Transactions!$A:$A,$A43))</f>
        <v>0</v>
      </c>
      <c r="E43" s="16" t="n">
        <f aca="false">IF(YEAR($A43)&lt;&gt;Setup!$B$6,"",SUMIFS(Transactions!$G:$G,Transactions!$H:$H,E$4,Transactions!$A:$A,$A43))</f>
        <v>0</v>
      </c>
      <c r="F43" s="16" t="n">
        <f aca="false">IF(YEAR($A43)&lt;&gt;Setup!$B$6,"",SUMIFS(Transactions!$G:$G,Transactions!$H:$H,F$4,Transactions!$A:$A,$A43))</f>
        <v>0</v>
      </c>
      <c r="G43" s="16" t="n">
        <f aca="false">IF(YEAR($A43)&lt;&gt;Setup!$B$6,"",SUMIFS(Transactions!$G:$G,Transactions!$H:$H,G$4,Transactions!$A:$A,$A43))</f>
        <v>0</v>
      </c>
      <c r="H43" s="16" t="n">
        <f aca="false">IF(YEAR($A43)&lt;&gt;Setup!$B$6,"",SUMIFS(Transactions!$G:$G,Transactions!$H:$H,H$4,Transactions!$A:$A,$A43))</f>
        <v>0</v>
      </c>
      <c r="I43" s="16" t="n">
        <f aca="false">IF(YEAR($A43)&lt;&gt;Setup!$B$6,"",SUMIFS(Transactions!$G:$G,Transactions!$H:$H,I$4,Transactions!$A:$A,$A43))</f>
        <v>0</v>
      </c>
      <c r="J43" s="16" t="n">
        <f aca="false">IF(YEAR($A43)&lt;&gt;Setup!$B$6,"",SUMIFS(Transactions!$G:$G,Transactions!$H:$H,J$4,Transactions!$A:$A,$A43))</f>
        <v>0</v>
      </c>
      <c r="K43" s="16" t="n">
        <f aca="false">IF(YEAR($A43)&lt;&gt;Setup!$B$6,"",SUMIFS(Transactions!$G:$G,Transactions!$H:$H,K$4,Transactions!$A:$A,$A43))</f>
        <v>0</v>
      </c>
      <c r="L43" s="16" t="n">
        <f aca="false">IF(YEAR($A43)&lt;&gt;Setup!$B$6,"",SUMIFS(Transactions!$G:$G,Transactions!$H:$H,L$4,Transactions!$A:$A,$A43))</f>
        <v>0</v>
      </c>
      <c r="M43" s="16" t="n">
        <f aca="false">IF(YEAR($A43)&lt;&gt;Setup!$B$6,"",SUMIFS(Transactions!$G:$G,Transactions!$H:$H,M$4,Transactions!$A:$A,$A43))</f>
        <v>0</v>
      </c>
      <c r="N43" s="16" t="n">
        <f aca="false">IF(YEAR($A43)&lt;&gt;Setup!$B$6,"",SUMIFS(Transactions!$G:$G,Transactions!$H:$H,N$4,Transactions!$A:$A,$A43))</f>
        <v>0</v>
      </c>
      <c r="O43" s="16" t="n">
        <f aca="false">IF(YEAR($A43)&lt;&gt;Setup!$B$6,"",SUMIFS(Transactions!$G:$G,Transactions!$H:$H,O$4,Transactions!$A:$A,$A43))</f>
        <v>0</v>
      </c>
      <c r="P43" s="16" t="n">
        <f aca="false">IF(YEAR($A43)&lt;&gt;Setup!$B$6,"",SUMIFS(Transactions!$G:$G,Transactions!$H:$H,P$4,Transactions!$A:$A,$A43))</f>
        <v>0</v>
      </c>
      <c r="Q43" s="16" t="n">
        <f aca="false">IF(YEAR($A43)&lt;&gt;Setup!$B$6,"",SUM(B43:C43))</f>
        <v>0</v>
      </c>
      <c r="R43" s="16" t="n">
        <f aca="false">IF(YEAR($A43)&lt;&gt;Setup!$B$6,"",SUM(D43:F43))</f>
        <v>0</v>
      </c>
      <c r="S43" s="16" t="n">
        <f aca="false">IF(YEAR($A43)&lt;&gt;Setup!$B$6,"",SUM(G43:L43))</f>
        <v>0</v>
      </c>
      <c r="T43" s="16" t="n">
        <f aca="false">IF(YEAR($A43)&lt;&gt;Setup!$B$6,"",SUM(M43:P43))</f>
        <v>0</v>
      </c>
      <c r="U43" s="20" t="n">
        <f aca="false">IF(YEAR($A43)&lt;&gt;Setup!$B$6,"",SUM(B43:P43))</f>
        <v>0</v>
      </c>
      <c r="V43" s="20" t="n">
        <f aca="false">IF(YEAR($A43)&lt;&gt;Setup!$B$6,"",N(V42)+U43)</f>
        <v>0</v>
      </c>
    </row>
    <row r="44" customFormat="false" ht="15" hidden="false" customHeight="false" outlineLevel="0" collapsed="false">
      <c r="A44" s="19" t="n">
        <f aca="false">DATE(Setup!$B$6,1,1)+39</f>
        <v>46062</v>
      </c>
      <c r="B44" s="16" t="n">
        <f aca="false">IF(YEAR($A44)&lt;&gt;Setup!$B$6,"",SUMIFS(Transactions!$G:$G,Transactions!$H:$H,B$4,Transactions!$A:$A,$A44))</f>
        <v>0</v>
      </c>
      <c r="C44" s="16" t="n">
        <f aca="false">IF(YEAR($A44)&lt;&gt;Setup!$B$6,"",SUMIFS(Transactions!$G:$G,Transactions!$H:$H,C$4,Transactions!$A:$A,$A44))</f>
        <v>0</v>
      </c>
      <c r="D44" s="16" t="n">
        <f aca="false">IF(YEAR($A44)&lt;&gt;Setup!$B$6,"",SUMIFS(Transactions!$G:$G,Transactions!$H:$H,D$4,Transactions!$A:$A,$A44))</f>
        <v>0</v>
      </c>
      <c r="E44" s="16" t="n">
        <f aca="false">IF(YEAR($A44)&lt;&gt;Setup!$B$6,"",SUMIFS(Transactions!$G:$G,Transactions!$H:$H,E$4,Transactions!$A:$A,$A44))</f>
        <v>0</v>
      </c>
      <c r="F44" s="16" t="n">
        <f aca="false">IF(YEAR($A44)&lt;&gt;Setup!$B$6,"",SUMIFS(Transactions!$G:$G,Transactions!$H:$H,F$4,Transactions!$A:$A,$A44))</f>
        <v>0</v>
      </c>
      <c r="G44" s="16" t="n">
        <f aca="false">IF(YEAR($A44)&lt;&gt;Setup!$B$6,"",SUMIFS(Transactions!$G:$G,Transactions!$H:$H,G$4,Transactions!$A:$A,$A44))</f>
        <v>0</v>
      </c>
      <c r="H44" s="16" t="n">
        <f aca="false">IF(YEAR($A44)&lt;&gt;Setup!$B$6,"",SUMIFS(Transactions!$G:$G,Transactions!$H:$H,H$4,Transactions!$A:$A,$A44))</f>
        <v>0</v>
      </c>
      <c r="I44" s="16" t="n">
        <f aca="false">IF(YEAR($A44)&lt;&gt;Setup!$B$6,"",SUMIFS(Transactions!$G:$G,Transactions!$H:$H,I$4,Transactions!$A:$A,$A44))</f>
        <v>0</v>
      </c>
      <c r="J44" s="16" t="n">
        <f aca="false">IF(YEAR($A44)&lt;&gt;Setup!$B$6,"",SUMIFS(Transactions!$G:$G,Transactions!$H:$H,J$4,Transactions!$A:$A,$A44))</f>
        <v>0</v>
      </c>
      <c r="K44" s="16" t="n">
        <f aca="false">IF(YEAR($A44)&lt;&gt;Setup!$B$6,"",SUMIFS(Transactions!$G:$G,Transactions!$H:$H,K$4,Transactions!$A:$A,$A44))</f>
        <v>0</v>
      </c>
      <c r="L44" s="16" t="n">
        <f aca="false">IF(YEAR($A44)&lt;&gt;Setup!$B$6,"",SUMIFS(Transactions!$G:$G,Transactions!$H:$H,L$4,Transactions!$A:$A,$A44))</f>
        <v>0</v>
      </c>
      <c r="M44" s="16" t="n">
        <f aca="false">IF(YEAR($A44)&lt;&gt;Setup!$B$6,"",SUMIFS(Transactions!$G:$G,Transactions!$H:$H,M$4,Transactions!$A:$A,$A44))</f>
        <v>0</v>
      </c>
      <c r="N44" s="16" t="n">
        <f aca="false">IF(YEAR($A44)&lt;&gt;Setup!$B$6,"",SUMIFS(Transactions!$G:$G,Transactions!$H:$H,N$4,Transactions!$A:$A,$A44))</f>
        <v>0</v>
      </c>
      <c r="O44" s="16" t="n">
        <f aca="false">IF(YEAR($A44)&lt;&gt;Setup!$B$6,"",SUMIFS(Transactions!$G:$G,Transactions!$H:$H,O$4,Transactions!$A:$A,$A44))</f>
        <v>0</v>
      </c>
      <c r="P44" s="16" t="n">
        <f aca="false">IF(YEAR($A44)&lt;&gt;Setup!$B$6,"",SUMIFS(Transactions!$G:$G,Transactions!$H:$H,P$4,Transactions!$A:$A,$A44))</f>
        <v>0</v>
      </c>
      <c r="Q44" s="16" t="n">
        <f aca="false">IF(YEAR($A44)&lt;&gt;Setup!$B$6,"",SUM(B44:C44))</f>
        <v>0</v>
      </c>
      <c r="R44" s="16" t="n">
        <f aca="false">IF(YEAR($A44)&lt;&gt;Setup!$B$6,"",SUM(D44:F44))</f>
        <v>0</v>
      </c>
      <c r="S44" s="16" t="n">
        <f aca="false">IF(YEAR($A44)&lt;&gt;Setup!$B$6,"",SUM(G44:L44))</f>
        <v>0</v>
      </c>
      <c r="T44" s="16" t="n">
        <f aca="false">IF(YEAR($A44)&lt;&gt;Setup!$B$6,"",SUM(M44:P44))</f>
        <v>0</v>
      </c>
      <c r="U44" s="20" t="n">
        <f aca="false">IF(YEAR($A44)&lt;&gt;Setup!$B$6,"",SUM(B44:P44))</f>
        <v>0</v>
      </c>
      <c r="V44" s="20" t="n">
        <f aca="false">IF(YEAR($A44)&lt;&gt;Setup!$B$6,"",N(V43)+U44)</f>
        <v>0</v>
      </c>
    </row>
    <row r="45" customFormat="false" ht="15" hidden="false" customHeight="false" outlineLevel="0" collapsed="false">
      <c r="A45" s="19" t="n">
        <f aca="false">DATE(Setup!$B$6,1,1)+40</f>
        <v>46063</v>
      </c>
      <c r="B45" s="16" t="n">
        <f aca="false">IF(YEAR($A45)&lt;&gt;Setup!$B$6,"",SUMIFS(Transactions!$G:$G,Transactions!$H:$H,B$4,Transactions!$A:$A,$A45))</f>
        <v>0</v>
      </c>
      <c r="C45" s="16" t="n">
        <f aca="false">IF(YEAR($A45)&lt;&gt;Setup!$B$6,"",SUMIFS(Transactions!$G:$G,Transactions!$H:$H,C$4,Transactions!$A:$A,$A45))</f>
        <v>0</v>
      </c>
      <c r="D45" s="16" t="n">
        <f aca="false">IF(YEAR($A45)&lt;&gt;Setup!$B$6,"",SUMIFS(Transactions!$G:$G,Transactions!$H:$H,D$4,Transactions!$A:$A,$A45))</f>
        <v>0</v>
      </c>
      <c r="E45" s="16" t="n">
        <f aca="false">IF(YEAR($A45)&lt;&gt;Setup!$B$6,"",SUMIFS(Transactions!$G:$G,Transactions!$H:$H,E$4,Transactions!$A:$A,$A45))</f>
        <v>0</v>
      </c>
      <c r="F45" s="16" t="n">
        <f aca="false">IF(YEAR($A45)&lt;&gt;Setup!$B$6,"",SUMIFS(Transactions!$G:$G,Transactions!$H:$H,F$4,Transactions!$A:$A,$A45))</f>
        <v>0</v>
      </c>
      <c r="G45" s="16" t="n">
        <f aca="false">IF(YEAR($A45)&lt;&gt;Setup!$B$6,"",SUMIFS(Transactions!$G:$G,Transactions!$H:$H,G$4,Transactions!$A:$A,$A45))</f>
        <v>0</v>
      </c>
      <c r="H45" s="16" t="n">
        <f aca="false">IF(YEAR($A45)&lt;&gt;Setup!$B$6,"",SUMIFS(Transactions!$G:$G,Transactions!$H:$H,H$4,Transactions!$A:$A,$A45))</f>
        <v>0</v>
      </c>
      <c r="I45" s="16" t="n">
        <f aca="false">IF(YEAR($A45)&lt;&gt;Setup!$B$6,"",SUMIFS(Transactions!$G:$G,Transactions!$H:$H,I$4,Transactions!$A:$A,$A45))</f>
        <v>0</v>
      </c>
      <c r="J45" s="16" t="n">
        <f aca="false">IF(YEAR($A45)&lt;&gt;Setup!$B$6,"",SUMIFS(Transactions!$G:$G,Transactions!$H:$H,J$4,Transactions!$A:$A,$A45))</f>
        <v>0</v>
      </c>
      <c r="K45" s="16" t="n">
        <f aca="false">IF(YEAR($A45)&lt;&gt;Setup!$B$6,"",SUMIFS(Transactions!$G:$G,Transactions!$H:$H,K$4,Transactions!$A:$A,$A45))</f>
        <v>0</v>
      </c>
      <c r="L45" s="16" t="n">
        <f aca="false">IF(YEAR($A45)&lt;&gt;Setup!$B$6,"",SUMIFS(Transactions!$G:$G,Transactions!$H:$H,L$4,Transactions!$A:$A,$A45))</f>
        <v>0</v>
      </c>
      <c r="M45" s="16" t="n">
        <f aca="false">IF(YEAR($A45)&lt;&gt;Setup!$B$6,"",SUMIFS(Transactions!$G:$G,Transactions!$H:$H,M$4,Transactions!$A:$A,$A45))</f>
        <v>0</v>
      </c>
      <c r="N45" s="16" t="n">
        <f aca="false">IF(YEAR($A45)&lt;&gt;Setup!$B$6,"",SUMIFS(Transactions!$G:$G,Transactions!$H:$H,N$4,Transactions!$A:$A,$A45))</f>
        <v>0</v>
      </c>
      <c r="O45" s="16" t="n">
        <f aca="false">IF(YEAR($A45)&lt;&gt;Setup!$B$6,"",SUMIFS(Transactions!$G:$G,Transactions!$H:$H,O$4,Transactions!$A:$A,$A45))</f>
        <v>0</v>
      </c>
      <c r="P45" s="16" t="n">
        <f aca="false">IF(YEAR($A45)&lt;&gt;Setup!$B$6,"",SUMIFS(Transactions!$G:$G,Transactions!$H:$H,P$4,Transactions!$A:$A,$A45))</f>
        <v>0</v>
      </c>
      <c r="Q45" s="16" t="n">
        <f aca="false">IF(YEAR($A45)&lt;&gt;Setup!$B$6,"",SUM(B45:C45))</f>
        <v>0</v>
      </c>
      <c r="R45" s="16" t="n">
        <f aca="false">IF(YEAR($A45)&lt;&gt;Setup!$B$6,"",SUM(D45:F45))</f>
        <v>0</v>
      </c>
      <c r="S45" s="16" t="n">
        <f aca="false">IF(YEAR($A45)&lt;&gt;Setup!$B$6,"",SUM(G45:L45))</f>
        <v>0</v>
      </c>
      <c r="T45" s="16" t="n">
        <f aca="false">IF(YEAR($A45)&lt;&gt;Setup!$B$6,"",SUM(M45:P45))</f>
        <v>0</v>
      </c>
      <c r="U45" s="20" t="n">
        <f aca="false">IF(YEAR($A45)&lt;&gt;Setup!$B$6,"",SUM(B45:P45))</f>
        <v>0</v>
      </c>
      <c r="V45" s="20" t="n">
        <f aca="false">IF(YEAR($A45)&lt;&gt;Setup!$B$6,"",N(V44)+U45)</f>
        <v>0</v>
      </c>
    </row>
    <row r="46" customFormat="false" ht="15" hidden="false" customHeight="false" outlineLevel="0" collapsed="false">
      <c r="A46" s="19" t="n">
        <f aca="false">DATE(Setup!$B$6,1,1)+41</f>
        <v>46064</v>
      </c>
      <c r="B46" s="16" t="n">
        <f aca="false">IF(YEAR($A46)&lt;&gt;Setup!$B$6,"",SUMIFS(Transactions!$G:$G,Transactions!$H:$H,B$4,Transactions!$A:$A,$A46))</f>
        <v>0</v>
      </c>
      <c r="C46" s="16" t="n">
        <f aca="false">IF(YEAR($A46)&lt;&gt;Setup!$B$6,"",SUMIFS(Transactions!$G:$G,Transactions!$H:$H,C$4,Transactions!$A:$A,$A46))</f>
        <v>0</v>
      </c>
      <c r="D46" s="16" t="n">
        <f aca="false">IF(YEAR($A46)&lt;&gt;Setup!$B$6,"",SUMIFS(Transactions!$G:$G,Transactions!$H:$H,D$4,Transactions!$A:$A,$A46))</f>
        <v>0</v>
      </c>
      <c r="E46" s="16" t="n">
        <f aca="false">IF(YEAR($A46)&lt;&gt;Setup!$B$6,"",SUMIFS(Transactions!$G:$G,Transactions!$H:$H,E$4,Transactions!$A:$A,$A46))</f>
        <v>0</v>
      </c>
      <c r="F46" s="16" t="n">
        <f aca="false">IF(YEAR($A46)&lt;&gt;Setup!$B$6,"",SUMIFS(Transactions!$G:$G,Transactions!$H:$H,F$4,Transactions!$A:$A,$A46))</f>
        <v>0</v>
      </c>
      <c r="G46" s="16" t="n">
        <f aca="false">IF(YEAR($A46)&lt;&gt;Setup!$B$6,"",SUMIFS(Transactions!$G:$G,Transactions!$H:$H,G$4,Transactions!$A:$A,$A46))</f>
        <v>0</v>
      </c>
      <c r="H46" s="16" t="n">
        <f aca="false">IF(YEAR($A46)&lt;&gt;Setup!$B$6,"",SUMIFS(Transactions!$G:$G,Transactions!$H:$H,H$4,Transactions!$A:$A,$A46))</f>
        <v>0</v>
      </c>
      <c r="I46" s="16" t="n">
        <f aca="false">IF(YEAR($A46)&lt;&gt;Setup!$B$6,"",SUMIFS(Transactions!$G:$G,Transactions!$H:$H,I$4,Transactions!$A:$A,$A46))</f>
        <v>0</v>
      </c>
      <c r="J46" s="16" t="n">
        <f aca="false">IF(YEAR($A46)&lt;&gt;Setup!$B$6,"",SUMIFS(Transactions!$G:$G,Transactions!$H:$H,J$4,Transactions!$A:$A,$A46))</f>
        <v>0</v>
      </c>
      <c r="K46" s="16" t="n">
        <f aca="false">IF(YEAR($A46)&lt;&gt;Setup!$B$6,"",SUMIFS(Transactions!$G:$G,Transactions!$H:$H,K$4,Transactions!$A:$A,$A46))</f>
        <v>0</v>
      </c>
      <c r="L46" s="16" t="n">
        <f aca="false">IF(YEAR($A46)&lt;&gt;Setup!$B$6,"",SUMIFS(Transactions!$G:$G,Transactions!$H:$H,L$4,Transactions!$A:$A,$A46))</f>
        <v>0</v>
      </c>
      <c r="M46" s="16" t="n">
        <f aca="false">IF(YEAR($A46)&lt;&gt;Setup!$B$6,"",SUMIFS(Transactions!$G:$G,Transactions!$H:$H,M$4,Transactions!$A:$A,$A46))</f>
        <v>0</v>
      </c>
      <c r="N46" s="16" t="n">
        <f aca="false">IF(YEAR($A46)&lt;&gt;Setup!$B$6,"",SUMIFS(Transactions!$G:$G,Transactions!$H:$H,N$4,Transactions!$A:$A,$A46))</f>
        <v>0</v>
      </c>
      <c r="O46" s="16" t="n">
        <f aca="false">IF(YEAR($A46)&lt;&gt;Setup!$B$6,"",SUMIFS(Transactions!$G:$G,Transactions!$H:$H,O$4,Transactions!$A:$A,$A46))</f>
        <v>0</v>
      </c>
      <c r="P46" s="16" t="n">
        <f aca="false">IF(YEAR($A46)&lt;&gt;Setup!$B$6,"",SUMIFS(Transactions!$G:$G,Transactions!$H:$H,P$4,Transactions!$A:$A,$A46))</f>
        <v>0</v>
      </c>
      <c r="Q46" s="16" t="n">
        <f aca="false">IF(YEAR($A46)&lt;&gt;Setup!$B$6,"",SUM(B46:C46))</f>
        <v>0</v>
      </c>
      <c r="R46" s="16" t="n">
        <f aca="false">IF(YEAR($A46)&lt;&gt;Setup!$B$6,"",SUM(D46:F46))</f>
        <v>0</v>
      </c>
      <c r="S46" s="16" t="n">
        <f aca="false">IF(YEAR($A46)&lt;&gt;Setup!$B$6,"",SUM(G46:L46))</f>
        <v>0</v>
      </c>
      <c r="T46" s="16" t="n">
        <f aca="false">IF(YEAR($A46)&lt;&gt;Setup!$B$6,"",SUM(M46:P46))</f>
        <v>0</v>
      </c>
      <c r="U46" s="20" t="n">
        <f aca="false">IF(YEAR($A46)&lt;&gt;Setup!$B$6,"",SUM(B46:P46))</f>
        <v>0</v>
      </c>
      <c r="V46" s="20" t="n">
        <f aca="false">IF(YEAR($A46)&lt;&gt;Setup!$B$6,"",N(V45)+U46)</f>
        <v>0</v>
      </c>
    </row>
    <row r="47" customFormat="false" ht="15" hidden="false" customHeight="false" outlineLevel="0" collapsed="false">
      <c r="A47" s="19" t="n">
        <f aca="false">DATE(Setup!$B$6,1,1)+42</f>
        <v>46065</v>
      </c>
      <c r="B47" s="16" t="n">
        <f aca="false">IF(YEAR($A47)&lt;&gt;Setup!$B$6,"",SUMIFS(Transactions!$G:$G,Transactions!$H:$H,B$4,Transactions!$A:$A,$A47))</f>
        <v>0</v>
      </c>
      <c r="C47" s="16" t="n">
        <f aca="false">IF(YEAR($A47)&lt;&gt;Setup!$B$6,"",SUMIFS(Transactions!$G:$G,Transactions!$H:$H,C$4,Transactions!$A:$A,$A47))</f>
        <v>0</v>
      </c>
      <c r="D47" s="16" t="n">
        <f aca="false">IF(YEAR($A47)&lt;&gt;Setup!$B$6,"",SUMIFS(Transactions!$G:$G,Transactions!$H:$H,D$4,Transactions!$A:$A,$A47))</f>
        <v>0</v>
      </c>
      <c r="E47" s="16" t="n">
        <f aca="false">IF(YEAR($A47)&lt;&gt;Setup!$B$6,"",SUMIFS(Transactions!$G:$G,Transactions!$H:$H,E$4,Transactions!$A:$A,$A47))</f>
        <v>0</v>
      </c>
      <c r="F47" s="16" t="n">
        <f aca="false">IF(YEAR($A47)&lt;&gt;Setup!$B$6,"",SUMIFS(Transactions!$G:$G,Transactions!$H:$H,F$4,Transactions!$A:$A,$A47))</f>
        <v>0</v>
      </c>
      <c r="G47" s="16" t="n">
        <f aca="false">IF(YEAR($A47)&lt;&gt;Setup!$B$6,"",SUMIFS(Transactions!$G:$G,Transactions!$H:$H,G$4,Transactions!$A:$A,$A47))</f>
        <v>0</v>
      </c>
      <c r="H47" s="16" t="n">
        <f aca="false">IF(YEAR($A47)&lt;&gt;Setup!$B$6,"",SUMIFS(Transactions!$G:$G,Transactions!$H:$H,H$4,Transactions!$A:$A,$A47))</f>
        <v>0</v>
      </c>
      <c r="I47" s="16" t="n">
        <f aca="false">IF(YEAR($A47)&lt;&gt;Setup!$B$6,"",SUMIFS(Transactions!$G:$G,Transactions!$H:$H,I$4,Transactions!$A:$A,$A47))</f>
        <v>0</v>
      </c>
      <c r="J47" s="16" t="n">
        <f aca="false">IF(YEAR($A47)&lt;&gt;Setup!$B$6,"",SUMIFS(Transactions!$G:$G,Transactions!$H:$H,J$4,Transactions!$A:$A,$A47))</f>
        <v>0</v>
      </c>
      <c r="K47" s="16" t="n">
        <f aca="false">IF(YEAR($A47)&lt;&gt;Setup!$B$6,"",SUMIFS(Transactions!$G:$G,Transactions!$H:$H,K$4,Transactions!$A:$A,$A47))</f>
        <v>0</v>
      </c>
      <c r="L47" s="16" t="n">
        <f aca="false">IF(YEAR($A47)&lt;&gt;Setup!$B$6,"",SUMIFS(Transactions!$G:$G,Transactions!$H:$H,L$4,Transactions!$A:$A,$A47))</f>
        <v>0</v>
      </c>
      <c r="M47" s="16" t="n">
        <f aca="false">IF(YEAR($A47)&lt;&gt;Setup!$B$6,"",SUMIFS(Transactions!$G:$G,Transactions!$H:$H,M$4,Transactions!$A:$A,$A47))</f>
        <v>0</v>
      </c>
      <c r="N47" s="16" t="n">
        <f aca="false">IF(YEAR($A47)&lt;&gt;Setup!$B$6,"",SUMIFS(Transactions!$G:$G,Transactions!$H:$H,N$4,Transactions!$A:$A,$A47))</f>
        <v>0</v>
      </c>
      <c r="O47" s="16" t="n">
        <f aca="false">IF(YEAR($A47)&lt;&gt;Setup!$B$6,"",SUMIFS(Transactions!$G:$G,Transactions!$H:$H,O$4,Transactions!$A:$A,$A47))</f>
        <v>0</v>
      </c>
      <c r="P47" s="16" t="n">
        <f aca="false">IF(YEAR($A47)&lt;&gt;Setup!$B$6,"",SUMIFS(Transactions!$G:$G,Transactions!$H:$H,P$4,Transactions!$A:$A,$A47))</f>
        <v>0</v>
      </c>
      <c r="Q47" s="16" t="n">
        <f aca="false">IF(YEAR($A47)&lt;&gt;Setup!$B$6,"",SUM(B47:C47))</f>
        <v>0</v>
      </c>
      <c r="R47" s="16" t="n">
        <f aca="false">IF(YEAR($A47)&lt;&gt;Setup!$B$6,"",SUM(D47:F47))</f>
        <v>0</v>
      </c>
      <c r="S47" s="16" t="n">
        <f aca="false">IF(YEAR($A47)&lt;&gt;Setup!$B$6,"",SUM(G47:L47))</f>
        <v>0</v>
      </c>
      <c r="T47" s="16" t="n">
        <f aca="false">IF(YEAR($A47)&lt;&gt;Setup!$B$6,"",SUM(M47:P47))</f>
        <v>0</v>
      </c>
      <c r="U47" s="20" t="n">
        <f aca="false">IF(YEAR($A47)&lt;&gt;Setup!$B$6,"",SUM(B47:P47))</f>
        <v>0</v>
      </c>
      <c r="V47" s="20" t="n">
        <f aca="false">IF(YEAR($A47)&lt;&gt;Setup!$B$6,"",N(V46)+U47)</f>
        <v>0</v>
      </c>
    </row>
    <row r="48" customFormat="false" ht="15" hidden="false" customHeight="false" outlineLevel="0" collapsed="false">
      <c r="A48" s="19" t="n">
        <f aca="false">DATE(Setup!$B$6,1,1)+43</f>
        <v>46066</v>
      </c>
      <c r="B48" s="16" t="n">
        <f aca="false">IF(YEAR($A48)&lt;&gt;Setup!$B$6,"",SUMIFS(Transactions!$G:$G,Transactions!$H:$H,B$4,Transactions!$A:$A,$A48))</f>
        <v>0</v>
      </c>
      <c r="C48" s="16" t="n">
        <f aca="false">IF(YEAR($A48)&lt;&gt;Setup!$B$6,"",SUMIFS(Transactions!$G:$G,Transactions!$H:$H,C$4,Transactions!$A:$A,$A48))</f>
        <v>0</v>
      </c>
      <c r="D48" s="16" t="n">
        <f aca="false">IF(YEAR($A48)&lt;&gt;Setup!$B$6,"",SUMIFS(Transactions!$G:$G,Transactions!$H:$H,D$4,Transactions!$A:$A,$A48))</f>
        <v>0</v>
      </c>
      <c r="E48" s="16" t="n">
        <f aca="false">IF(YEAR($A48)&lt;&gt;Setup!$B$6,"",SUMIFS(Transactions!$G:$G,Transactions!$H:$H,E$4,Transactions!$A:$A,$A48))</f>
        <v>0</v>
      </c>
      <c r="F48" s="16" t="n">
        <f aca="false">IF(YEAR($A48)&lt;&gt;Setup!$B$6,"",SUMIFS(Transactions!$G:$G,Transactions!$H:$H,F$4,Transactions!$A:$A,$A48))</f>
        <v>0</v>
      </c>
      <c r="G48" s="16" t="n">
        <f aca="false">IF(YEAR($A48)&lt;&gt;Setup!$B$6,"",SUMIFS(Transactions!$G:$G,Transactions!$H:$H,G$4,Transactions!$A:$A,$A48))</f>
        <v>0</v>
      </c>
      <c r="H48" s="16" t="n">
        <f aca="false">IF(YEAR($A48)&lt;&gt;Setup!$B$6,"",SUMIFS(Transactions!$G:$G,Transactions!$H:$H,H$4,Transactions!$A:$A,$A48))</f>
        <v>0</v>
      </c>
      <c r="I48" s="16" t="n">
        <f aca="false">IF(YEAR($A48)&lt;&gt;Setup!$B$6,"",SUMIFS(Transactions!$G:$G,Transactions!$H:$H,I$4,Transactions!$A:$A,$A48))</f>
        <v>0</v>
      </c>
      <c r="J48" s="16" t="n">
        <f aca="false">IF(YEAR($A48)&lt;&gt;Setup!$B$6,"",SUMIFS(Transactions!$G:$G,Transactions!$H:$H,J$4,Transactions!$A:$A,$A48))</f>
        <v>0</v>
      </c>
      <c r="K48" s="16" t="n">
        <f aca="false">IF(YEAR($A48)&lt;&gt;Setup!$B$6,"",SUMIFS(Transactions!$G:$G,Transactions!$H:$H,K$4,Transactions!$A:$A,$A48))</f>
        <v>0</v>
      </c>
      <c r="L48" s="16" t="n">
        <f aca="false">IF(YEAR($A48)&lt;&gt;Setup!$B$6,"",SUMIFS(Transactions!$G:$G,Transactions!$H:$H,L$4,Transactions!$A:$A,$A48))</f>
        <v>0</v>
      </c>
      <c r="M48" s="16" t="n">
        <f aca="false">IF(YEAR($A48)&lt;&gt;Setup!$B$6,"",SUMIFS(Transactions!$G:$G,Transactions!$H:$H,M$4,Transactions!$A:$A,$A48))</f>
        <v>0</v>
      </c>
      <c r="N48" s="16" t="n">
        <f aca="false">IF(YEAR($A48)&lt;&gt;Setup!$B$6,"",SUMIFS(Transactions!$G:$G,Transactions!$H:$H,N$4,Transactions!$A:$A,$A48))</f>
        <v>0</v>
      </c>
      <c r="O48" s="16" t="n">
        <f aca="false">IF(YEAR($A48)&lt;&gt;Setup!$B$6,"",SUMIFS(Transactions!$G:$G,Transactions!$H:$H,O$4,Transactions!$A:$A,$A48))</f>
        <v>0</v>
      </c>
      <c r="P48" s="16" t="n">
        <f aca="false">IF(YEAR($A48)&lt;&gt;Setup!$B$6,"",SUMIFS(Transactions!$G:$G,Transactions!$H:$H,P$4,Transactions!$A:$A,$A48))</f>
        <v>0</v>
      </c>
      <c r="Q48" s="16" t="n">
        <f aca="false">IF(YEAR($A48)&lt;&gt;Setup!$B$6,"",SUM(B48:C48))</f>
        <v>0</v>
      </c>
      <c r="R48" s="16" t="n">
        <f aca="false">IF(YEAR($A48)&lt;&gt;Setup!$B$6,"",SUM(D48:F48))</f>
        <v>0</v>
      </c>
      <c r="S48" s="16" t="n">
        <f aca="false">IF(YEAR($A48)&lt;&gt;Setup!$B$6,"",SUM(G48:L48))</f>
        <v>0</v>
      </c>
      <c r="T48" s="16" t="n">
        <f aca="false">IF(YEAR($A48)&lt;&gt;Setup!$B$6,"",SUM(M48:P48))</f>
        <v>0</v>
      </c>
      <c r="U48" s="20" t="n">
        <f aca="false">IF(YEAR($A48)&lt;&gt;Setup!$B$6,"",SUM(B48:P48))</f>
        <v>0</v>
      </c>
      <c r="V48" s="20" t="n">
        <f aca="false">IF(YEAR($A48)&lt;&gt;Setup!$B$6,"",N(V47)+U48)</f>
        <v>0</v>
      </c>
    </row>
    <row r="49" customFormat="false" ht="15" hidden="false" customHeight="false" outlineLevel="0" collapsed="false">
      <c r="A49" s="19" t="n">
        <f aca="false">DATE(Setup!$B$6,1,1)+44</f>
        <v>46067</v>
      </c>
      <c r="B49" s="16" t="n">
        <f aca="false">IF(YEAR($A49)&lt;&gt;Setup!$B$6,"",SUMIFS(Transactions!$G:$G,Transactions!$H:$H,B$4,Transactions!$A:$A,$A49))</f>
        <v>0</v>
      </c>
      <c r="C49" s="16" t="n">
        <f aca="false">IF(YEAR($A49)&lt;&gt;Setup!$B$6,"",SUMIFS(Transactions!$G:$G,Transactions!$H:$H,C$4,Transactions!$A:$A,$A49))</f>
        <v>0</v>
      </c>
      <c r="D49" s="16" t="n">
        <f aca="false">IF(YEAR($A49)&lt;&gt;Setup!$B$6,"",SUMIFS(Transactions!$G:$G,Transactions!$H:$H,D$4,Transactions!$A:$A,$A49))</f>
        <v>0</v>
      </c>
      <c r="E49" s="16" t="n">
        <f aca="false">IF(YEAR($A49)&lt;&gt;Setup!$B$6,"",SUMIFS(Transactions!$G:$G,Transactions!$H:$H,E$4,Transactions!$A:$A,$A49))</f>
        <v>0</v>
      </c>
      <c r="F49" s="16" t="n">
        <f aca="false">IF(YEAR($A49)&lt;&gt;Setup!$B$6,"",SUMIFS(Transactions!$G:$G,Transactions!$H:$H,F$4,Transactions!$A:$A,$A49))</f>
        <v>0</v>
      </c>
      <c r="G49" s="16" t="n">
        <f aca="false">IF(YEAR($A49)&lt;&gt;Setup!$B$6,"",SUMIFS(Transactions!$G:$G,Transactions!$H:$H,G$4,Transactions!$A:$A,$A49))</f>
        <v>0</v>
      </c>
      <c r="H49" s="16" t="n">
        <f aca="false">IF(YEAR($A49)&lt;&gt;Setup!$B$6,"",SUMIFS(Transactions!$G:$G,Transactions!$H:$H,H$4,Transactions!$A:$A,$A49))</f>
        <v>0</v>
      </c>
      <c r="I49" s="16" t="n">
        <f aca="false">IF(YEAR($A49)&lt;&gt;Setup!$B$6,"",SUMIFS(Transactions!$G:$G,Transactions!$H:$H,I$4,Transactions!$A:$A,$A49))</f>
        <v>0</v>
      </c>
      <c r="J49" s="16" t="n">
        <f aca="false">IF(YEAR($A49)&lt;&gt;Setup!$B$6,"",SUMIFS(Transactions!$G:$G,Transactions!$H:$H,J$4,Transactions!$A:$A,$A49))</f>
        <v>0</v>
      </c>
      <c r="K49" s="16" t="n">
        <f aca="false">IF(YEAR($A49)&lt;&gt;Setup!$B$6,"",SUMIFS(Transactions!$G:$G,Transactions!$H:$H,K$4,Transactions!$A:$A,$A49))</f>
        <v>0</v>
      </c>
      <c r="L49" s="16" t="n">
        <f aca="false">IF(YEAR($A49)&lt;&gt;Setup!$B$6,"",SUMIFS(Transactions!$G:$G,Transactions!$H:$H,L$4,Transactions!$A:$A,$A49))</f>
        <v>0</v>
      </c>
      <c r="M49" s="16" t="n">
        <f aca="false">IF(YEAR($A49)&lt;&gt;Setup!$B$6,"",SUMIFS(Transactions!$G:$G,Transactions!$H:$H,M$4,Transactions!$A:$A,$A49))</f>
        <v>0</v>
      </c>
      <c r="N49" s="16" t="n">
        <f aca="false">IF(YEAR($A49)&lt;&gt;Setup!$B$6,"",SUMIFS(Transactions!$G:$G,Transactions!$H:$H,N$4,Transactions!$A:$A,$A49))</f>
        <v>0</v>
      </c>
      <c r="O49" s="16" t="n">
        <f aca="false">IF(YEAR($A49)&lt;&gt;Setup!$B$6,"",SUMIFS(Transactions!$G:$G,Transactions!$H:$H,O$4,Transactions!$A:$A,$A49))</f>
        <v>0</v>
      </c>
      <c r="P49" s="16" t="n">
        <f aca="false">IF(YEAR($A49)&lt;&gt;Setup!$B$6,"",SUMIFS(Transactions!$G:$G,Transactions!$H:$H,P$4,Transactions!$A:$A,$A49))</f>
        <v>0</v>
      </c>
      <c r="Q49" s="16" t="n">
        <f aca="false">IF(YEAR($A49)&lt;&gt;Setup!$B$6,"",SUM(B49:C49))</f>
        <v>0</v>
      </c>
      <c r="R49" s="16" t="n">
        <f aca="false">IF(YEAR($A49)&lt;&gt;Setup!$B$6,"",SUM(D49:F49))</f>
        <v>0</v>
      </c>
      <c r="S49" s="16" t="n">
        <f aca="false">IF(YEAR($A49)&lt;&gt;Setup!$B$6,"",SUM(G49:L49))</f>
        <v>0</v>
      </c>
      <c r="T49" s="16" t="n">
        <f aca="false">IF(YEAR($A49)&lt;&gt;Setup!$B$6,"",SUM(M49:P49))</f>
        <v>0</v>
      </c>
      <c r="U49" s="20" t="n">
        <f aca="false">IF(YEAR($A49)&lt;&gt;Setup!$B$6,"",SUM(B49:P49))</f>
        <v>0</v>
      </c>
      <c r="V49" s="20" t="n">
        <f aca="false">IF(YEAR($A49)&lt;&gt;Setup!$B$6,"",N(V48)+U49)</f>
        <v>0</v>
      </c>
    </row>
    <row r="50" customFormat="false" ht="15" hidden="false" customHeight="false" outlineLevel="0" collapsed="false">
      <c r="A50" s="19" t="n">
        <f aca="false">DATE(Setup!$B$6,1,1)+45</f>
        <v>46068</v>
      </c>
      <c r="B50" s="16" t="n">
        <f aca="false">IF(YEAR($A50)&lt;&gt;Setup!$B$6,"",SUMIFS(Transactions!$G:$G,Transactions!$H:$H,B$4,Transactions!$A:$A,$A50))</f>
        <v>0</v>
      </c>
      <c r="C50" s="16" t="n">
        <f aca="false">IF(YEAR($A50)&lt;&gt;Setup!$B$6,"",SUMIFS(Transactions!$G:$G,Transactions!$H:$H,C$4,Transactions!$A:$A,$A50))</f>
        <v>0</v>
      </c>
      <c r="D50" s="16" t="n">
        <f aca="false">IF(YEAR($A50)&lt;&gt;Setup!$B$6,"",SUMIFS(Transactions!$G:$G,Transactions!$H:$H,D$4,Transactions!$A:$A,$A50))</f>
        <v>0</v>
      </c>
      <c r="E50" s="16" t="n">
        <f aca="false">IF(YEAR($A50)&lt;&gt;Setup!$B$6,"",SUMIFS(Transactions!$G:$G,Transactions!$H:$H,E$4,Transactions!$A:$A,$A50))</f>
        <v>0</v>
      </c>
      <c r="F50" s="16" t="n">
        <f aca="false">IF(YEAR($A50)&lt;&gt;Setup!$B$6,"",SUMIFS(Transactions!$G:$G,Transactions!$H:$H,F$4,Transactions!$A:$A,$A50))</f>
        <v>0</v>
      </c>
      <c r="G50" s="16" t="n">
        <f aca="false">IF(YEAR($A50)&lt;&gt;Setup!$B$6,"",SUMIFS(Transactions!$G:$G,Transactions!$H:$H,G$4,Transactions!$A:$A,$A50))</f>
        <v>0</v>
      </c>
      <c r="H50" s="16" t="n">
        <f aca="false">IF(YEAR($A50)&lt;&gt;Setup!$B$6,"",SUMIFS(Transactions!$G:$G,Transactions!$H:$H,H$4,Transactions!$A:$A,$A50))</f>
        <v>0</v>
      </c>
      <c r="I50" s="16" t="n">
        <f aca="false">IF(YEAR($A50)&lt;&gt;Setup!$B$6,"",SUMIFS(Transactions!$G:$G,Transactions!$H:$H,I$4,Transactions!$A:$A,$A50))</f>
        <v>0</v>
      </c>
      <c r="J50" s="16" t="n">
        <f aca="false">IF(YEAR($A50)&lt;&gt;Setup!$B$6,"",SUMIFS(Transactions!$G:$G,Transactions!$H:$H,J$4,Transactions!$A:$A,$A50))</f>
        <v>0</v>
      </c>
      <c r="K50" s="16" t="n">
        <f aca="false">IF(YEAR($A50)&lt;&gt;Setup!$B$6,"",SUMIFS(Transactions!$G:$G,Transactions!$H:$H,K$4,Transactions!$A:$A,$A50))</f>
        <v>0</v>
      </c>
      <c r="L50" s="16" t="n">
        <f aca="false">IF(YEAR($A50)&lt;&gt;Setup!$B$6,"",SUMIFS(Transactions!$G:$G,Transactions!$H:$H,L$4,Transactions!$A:$A,$A50))</f>
        <v>0</v>
      </c>
      <c r="M50" s="16" t="n">
        <f aca="false">IF(YEAR($A50)&lt;&gt;Setup!$B$6,"",SUMIFS(Transactions!$G:$G,Transactions!$H:$H,M$4,Transactions!$A:$A,$A50))</f>
        <v>0</v>
      </c>
      <c r="N50" s="16" t="n">
        <f aca="false">IF(YEAR($A50)&lt;&gt;Setup!$B$6,"",SUMIFS(Transactions!$G:$G,Transactions!$H:$H,N$4,Transactions!$A:$A,$A50))</f>
        <v>0</v>
      </c>
      <c r="O50" s="16" t="n">
        <f aca="false">IF(YEAR($A50)&lt;&gt;Setup!$B$6,"",SUMIFS(Transactions!$G:$G,Transactions!$H:$H,O$4,Transactions!$A:$A,$A50))</f>
        <v>0</v>
      </c>
      <c r="P50" s="16" t="n">
        <f aca="false">IF(YEAR($A50)&lt;&gt;Setup!$B$6,"",SUMIFS(Transactions!$G:$G,Transactions!$H:$H,P$4,Transactions!$A:$A,$A50))</f>
        <v>0</v>
      </c>
      <c r="Q50" s="16" t="n">
        <f aca="false">IF(YEAR($A50)&lt;&gt;Setup!$B$6,"",SUM(B50:C50))</f>
        <v>0</v>
      </c>
      <c r="R50" s="16" t="n">
        <f aca="false">IF(YEAR($A50)&lt;&gt;Setup!$B$6,"",SUM(D50:F50))</f>
        <v>0</v>
      </c>
      <c r="S50" s="16" t="n">
        <f aca="false">IF(YEAR($A50)&lt;&gt;Setup!$B$6,"",SUM(G50:L50))</f>
        <v>0</v>
      </c>
      <c r="T50" s="16" t="n">
        <f aca="false">IF(YEAR($A50)&lt;&gt;Setup!$B$6,"",SUM(M50:P50))</f>
        <v>0</v>
      </c>
      <c r="U50" s="20" t="n">
        <f aca="false">IF(YEAR($A50)&lt;&gt;Setup!$B$6,"",SUM(B50:P50))</f>
        <v>0</v>
      </c>
      <c r="V50" s="20" t="n">
        <f aca="false">IF(YEAR($A50)&lt;&gt;Setup!$B$6,"",N(V49)+U50)</f>
        <v>0</v>
      </c>
    </row>
    <row r="51" customFormat="false" ht="15" hidden="false" customHeight="false" outlineLevel="0" collapsed="false">
      <c r="A51" s="19" t="n">
        <f aca="false">DATE(Setup!$B$6,1,1)+46</f>
        <v>46069</v>
      </c>
      <c r="B51" s="16" t="n">
        <f aca="false">IF(YEAR($A51)&lt;&gt;Setup!$B$6,"",SUMIFS(Transactions!$G:$G,Transactions!$H:$H,B$4,Transactions!$A:$A,$A51))</f>
        <v>0</v>
      </c>
      <c r="C51" s="16" t="n">
        <f aca="false">IF(YEAR($A51)&lt;&gt;Setup!$B$6,"",SUMIFS(Transactions!$G:$G,Transactions!$H:$H,C$4,Transactions!$A:$A,$A51))</f>
        <v>0</v>
      </c>
      <c r="D51" s="16" t="n">
        <f aca="false">IF(YEAR($A51)&lt;&gt;Setup!$B$6,"",SUMIFS(Transactions!$G:$G,Transactions!$H:$H,D$4,Transactions!$A:$A,$A51))</f>
        <v>0</v>
      </c>
      <c r="E51" s="16" t="n">
        <f aca="false">IF(YEAR($A51)&lt;&gt;Setup!$B$6,"",SUMIFS(Transactions!$G:$G,Transactions!$H:$H,E$4,Transactions!$A:$A,$A51))</f>
        <v>0</v>
      </c>
      <c r="F51" s="16" t="n">
        <f aca="false">IF(YEAR($A51)&lt;&gt;Setup!$B$6,"",SUMIFS(Transactions!$G:$G,Transactions!$H:$H,F$4,Transactions!$A:$A,$A51))</f>
        <v>0</v>
      </c>
      <c r="G51" s="16" t="n">
        <f aca="false">IF(YEAR($A51)&lt;&gt;Setup!$B$6,"",SUMIFS(Transactions!$G:$G,Transactions!$H:$H,G$4,Transactions!$A:$A,$A51))</f>
        <v>0</v>
      </c>
      <c r="H51" s="16" t="n">
        <f aca="false">IF(YEAR($A51)&lt;&gt;Setup!$B$6,"",SUMIFS(Transactions!$G:$G,Transactions!$H:$H,H$4,Transactions!$A:$A,$A51))</f>
        <v>0</v>
      </c>
      <c r="I51" s="16" t="n">
        <f aca="false">IF(YEAR($A51)&lt;&gt;Setup!$B$6,"",SUMIFS(Transactions!$G:$G,Transactions!$H:$H,I$4,Transactions!$A:$A,$A51))</f>
        <v>0</v>
      </c>
      <c r="J51" s="16" t="n">
        <f aca="false">IF(YEAR($A51)&lt;&gt;Setup!$B$6,"",SUMIFS(Transactions!$G:$G,Transactions!$H:$H,J$4,Transactions!$A:$A,$A51))</f>
        <v>0</v>
      </c>
      <c r="K51" s="16" t="n">
        <f aca="false">IF(YEAR($A51)&lt;&gt;Setup!$B$6,"",SUMIFS(Transactions!$G:$G,Transactions!$H:$H,K$4,Transactions!$A:$A,$A51))</f>
        <v>0</v>
      </c>
      <c r="L51" s="16" t="n">
        <f aca="false">IF(YEAR($A51)&lt;&gt;Setup!$B$6,"",SUMIFS(Transactions!$G:$G,Transactions!$H:$H,L$4,Transactions!$A:$A,$A51))</f>
        <v>0</v>
      </c>
      <c r="M51" s="16" t="n">
        <f aca="false">IF(YEAR($A51)&lt;&gt;Setup!$B$6,"",SUMIFS(Transactions!$G:$G,Transactions!$H:$H,M$4,Transactions!$A:$A,$A51))</f>
        <v>0</v>
      </c>
      <c r="N51" s="16" t="n">
        <f aca="false">IF(YEAR($A51)&lt;&gt;Setup!$B$6,"",SUMIFS(Transactions!$G:$G,Transactions!$H:$H,N$4,Transactions!$A:$A,$A51))</f>
        <v>0</v>
      </c>
      <c r="O51" s="16" t="n">
        <f aca="false">IF(YEAR($A51)&lt;&gt;Setup!$B$6,"",SUMIFS(Transactions!$G:$G,Transactions!$H:$H,O$4,Transactions!$A:$A,$A51))</f>
        <v>0</v>
      </c>
      <c r="P51" s="16" t="n">
        <f aca="false">IF(YEAR($A51)&lt;&gt;Setup!$B$6,"",SUMIFS(Transactions!$G:$G,Transactions!$H:$H,P$4,Transactions!$A:$A,$A51))</f>
        <v>0</v>
      </c>
      <c r="Q51" s="16" t="n">
        <f aca="false">IF(YEAR($A51)&lt;&gt;Setup!$B$6,"",SUM(B51:C51))</f>
        <v>0</v>
      </c>
      <c r="R51" s="16" t="n">
        <f aca="false">IF(YEAR($A51)&lt;&gt;Setup!$B$6,"",SUM(D51:F51))</f>
        <v>0</v>
      </c>
      <c r="S51" s="16" t="n">
        <f aca="false">IF(YEAR($A51)&lt;&gt;Setup!$B$6,"",SUM(G51:L51))</f>
        <v>0</v>
      </c>
      <c r="T51" s="16" t="n">
        <f aca="false">IF(YEAR($A51)&lt;&gt;Setup!$B$6,"",SUM(M51:P51))</f>
        <v>0</v>
      </c>
      <c r="U51" s="20" t="n">
        <f aca="false">IF(YEAR($A51)&lt;&gt;Setup!$B$6,"",SUM(B51:P51))</f>
        <v>0</v>
      </c>
      <c r="V51" s="20" t="n">
        <f aca="false">IF(YEAR($A51)&lt;&gt;Setup!$B$6,"",N(V50)+U51)</f>
        <v>0</v>
      </c>
    </row>
    <row r="52" customFormat="false" ht="15" hidden="false" customHeight="false" outlineLevel="0" collapsed="false">
      <c r="A52" s="19" t="n">
        <f aca="false">DATE(Setup!$B$6,1,1)+47</f>
        <v>46070</v>
      </c>
      <c r="B52" s="16" t="n">
        <f aca="false">IF(YEAR($A52)&lt;&gt;Setup!$B$6,"",SUMIFS(Transactions!$G:$G,Transactions!$H:$H,B$4,Transactions!$A:$A,$A52))</f>
        <v>0</v>
      </c>
      <c r="C52" s="16" t="n">
        <f aca="false">IF(YEAR($A52)&lt;&gt;Setup!$B$6,"",SUMIFS(Transactions!$G:$G,Transactions!$H:$H,C$4,Transactions!$A:$A,$A52))</f>
        <v>0</v>
      </c>
      <c r="D52" s="16" t="n">
        <f aca="false">IF(YEAR($A52)&lt;&gt;Setup!$B$6,"",SUMIFS(Transactions!$G:$G,Transactions!$H:$H,D$4,Transactions!$A:$A,$A52))</f>
        <v>0</v>
      </c>
      <c r="E52" s="16" t="n">
        <f aca="false">IF(YEAR($A52)&lt;&gt;Setup!$B$6,"",SUMIFS(Transactions!$G:$G,Transactions!$H:$H,E$4,Transactions!$A:$A,$A52))</f>
        <v>0</v>
      </c>
      <c r="F52" s="16" t="n">
        <f aca="false">IF(YEAR($A52)&lt;&gt;Setup!$B$6,"",SUMIFS(Transactions!$G:$G,Transactions!$H:$H,F$4,Transactions!$A:$A,$A52))</f>
        <v>0</v>
      </c>
      <c r="G52" s="16" t="n">
        <f aca="false">IF(YEAR($A52)&lt;&gt;Setup!$B$6,"",SUMIFS(Transactions!$G:$G,Transactions!$H:$H,G$4,Transactions!$A:$A,$A52))</f>
        <v>0</v>
      </c>
      <c r="H52" s="16" t="n">
        <f aca="false">IF(YEAR($A52)&lt;&gt;Setup!$B$6,"",SUMIFS(Transactions!$G:$G,Transactions!$H:$H,H$4,Transactions!$A:$A,$A52))</f>
        <v>0</v>
      </c>
      <c r="I52" s="16" t="n">
        <f aca="false">IF(YEAR($A52)&lt;&gt;Setup!$B$6,"",SUMIFS(Transactions!$G:$G,Transactions!$H:$H,I$4,Transactions!$A:$A,$A52))</f>
        <v>0</v>
      </c>
      <c r="J52" s="16" t="n">
        <f aca="false">IF(YEAR($A52)&lt;&gt;Setup!$B$6,"",SUMIFS(Transactions!$G:$G,Transactions!$H:$H,J$4,Transactions!$A:$A,$A52))</f>
        <v>0</v>
      </c>
      <c r="K52" s="16" t="n">
        <f aca="false">IF(YEAR($A52)&lt;&gt;Setup!$B$6,"",SUMIFS(Transactions!$G:$G,Transactions!$H:$H,K$4,Transactions!$A:$A,$A52))</f>
        <v>0</v>
      </c>
      <c r="L52" s="16" t="n">
        <f aca="false">IF(YEAR($A52)&lt;&gt;Setup!$B$6,"",SUMIFS(Transactions!$G:$G,Transactions!$H:$H,L$4,Transactions!$A:$A,$A52))</f>
        <v>0</v>
      </c>
      <c r="M52" s="16" t="n">
        <f aca="false">IF(YEAR($A52)&lt;&gt;Setup!$B$6,"",SUMIFS(Transactions!$G:$G,Transactions!$H:$H,M$4,Transactions!$A:$A,$A52))</f>
        <v>0</v>
      </c>
      <c r="N52" s="16" t="n">
        <f aca="false">IF(YEAR($A52)&lt;&gt;Setup!$B$6,"",SUMIFS(Transactions!$G:$G,Transactions!$H:$H,N$4,Transactions!$A:$A,$A52))</f>
        <v>0</v>
      </c>
      <c r="O52" s="16" t="n">
        <f aca="false">IF(YEAR($A52)&lt;&gt;Setup!$B$6,"",SUMIFS(Transactions!$G:$G,Transactions!$H:$H,O$4,Transactions!$A:$A,$A52))</f>
        <v>0</v>
      </c>
      <c r="P52" s="16" t="n">
        <f aca="false">IF(YEAR($A52)&lt;&gt;Setup!$B$6,"",SUMIFS(Transactions!$G:$G,Transactions!$H:$H,P$4,Transactions!$A:$A,$A52))</f>
        <v>0</v>
      </c>
      <c r="Q52" s="16" t="n">
        <f aca="false">IF(YEAR($A52)&lt;&gt;Setup!$B$6,"",SUM(B52:C52))</f>
        <v>0</v>
      </c>
      <c r="R52" s="16" t="n">
        <f aca="false">IF(YEAR($A52)&lt;&gt;Setup!$B$6,"",SUM(D52:F52))</f>
        <v>0</v>
      </c>
      <c r="S52" s="16" t="n">
        <f aca="false">IF(YEAR($A52)&lt;&gt;Setup!$B$6,"",SUM(G52:L52))</f>
        <v>0</v>
      </c>
      <c r="T52" s="16" t="n">
        <f aca="false">IF(YEAR($A52)&lt;&gt;Setup!$B$6,"",SUM(M52:P52))</f>
        <v>0</v>
      </c>
      <c r="U52" s="20" t="n">
        <f aca="false">IF(YEAR($A52)&lt;&gt;Setup!$B$6,"",SUM(B52:P52))</f>
        <v>0</v>
      </c>
      <c r="V52" s="20" t="n">
        <f aca="false">IF(YEAR($A52)&lt;&gt;Setup!$B$6,"",N(V51)+U52)</f>
        <v>0</v>
      </c>
    </row>
    <row r="53" customFormat="false" ht="15" hidden="false" customHeight="false" outlineLevel="0" collapsed="false">
      <c r="A53" s="19" t="n">
        <f aca="false">DATE(Setup!$B$6,1,1)+48</f>
        <v>46071</v>
      </c>
      <c r="B53" s="16" t="n">
        <f aca="false">IF(YEAR($A53)&lt;&gt;Setup!$B$6,"",SUMIFS(Transactions!$G:$G,Transactions!$H:$H,B$4,Transactions!$A:$A,$A53))</f>
        <v>0</v>
      </c>
      <c r="C53" s="16" t="n">
        <f aca="false">IF(YEAR($A53)&lt;&gt;Setup!$B$6,"",SUMIFS(Transactions!$G:$G,Transactions!$H:$H,C$4,Transactions!$A:$A,$A53))</f>
        <v>0</v>
      </c>
      <c r="D53" s="16" t="n">
        <f aca="false">IF(YEAR($A53)&lt;&gt;Setup!$B$6,"",SUMIFS(Transactions!$G:$G,Transactions!$H:$H,D$4,Transactions!$A:$A,$A53))</f>
        <v>0</v>
      </c>
      <c r="E53" s="16" t="n">
        <f aca="false">IF(YEAR($A53)&lt;&gt;Setup!$B$6,"",SUMIFS(Transactions!$G:$G,Transactions!$H:$H,E$4,Transactions!$A:$A,$A53))</f>
        <v>0</v>
      </c>
      <c r="F53" s="16" t="n">
        <f aca="false">IF(YEAR($A53)&lt;&gt;Setup!$B$6,"",SUMIFS(Transactions!$G:$G,Transactions!$H:$H,F$4,Transactions!$A:$A,$A53))</f>
        <v>0</v>
      </c>
      <c r="G53" s="16" t="n">
        <f aca="false">IF(YEAR($A53)&lt;&gt;Setup!$B$6,"",SUMIFS(Transactions!$G:$G,Transactions!$H:$H,G$4,Transactions!$A:$A,$A53))</f>
        <v>0</v>
      </c>
      <c r="H53" s="16" t="n">
        <f aca="false">IF(YEAR($A53)&lt;&gt;Setup!$B$6,"",SUMIFS(Transactions!$G:$G,Transactions!$H:$H,H$4,Transactions!$A:$A,$A53))</f>
        <v>0</v>
      </c>
      <c r="I53" s="16" t="n">
        <f aca="false">IF(YEAR($A53)&lt;&gt;Setup!$B$6,"",SUMIFS(Transactions!$G:$G,Transactions!$H:$H,I$4,Transactions!$A:$A,$A53))</f>
        <v>0</v>
      </c>
      <c r="J53" s="16" t="n">
        <f aca="false">IF(YEAR($A53)&lt;&gt;Setup!$B$6,"",SUMIFS(Transactions!$G:$G,Transactions!$H:$H,J$4,Transactions!$A:$A,$A53))</f>
        <v>0</v>
      </c>
      <c r="K53" s="16" t="n">
        <f aca="false">IF(YEAR($A53)&lt;&gt;Setup!$B$6,"",SUMIFS(Transactions!$G:$G,Transactions!$H:$H,K$4,Transactions!$A:$A,$A53))</f>
        <v>0</v>
      </c>
      <c r="L53" s="16" t="n">
        <f aca="false">IF(YEAR($A53)&lt;&gt;Setup!$B$6,"",SUMIFS(Transactions!$G:$G,Transactions!$H:$H,L$4,Transactions!$A:$A,$A53))</f>
        <v>0</v>
      </c>
      <c r="M53" s="16" t="n">
        <f aca="false">IF(YEAR($A53)&lt;&gt;Setup!$B$6,"",SUMIFS(Transactions!$G:$G,Transactions!$H:$H,M$4,Transactions!$A:$A,$A53))</f>
        <v>0</v>
      </c>
      <c r="N53" s="16" t="n">
        <f aca="false">IF(YEAR($A53)&lt;&gt;Setup!$B$6,"",SUMIFS(Transactions!$G:$G,Transactions!$H:$H,N$4,Transactions!$A:$A,$A53))</f>
        <v>0</v>
      </c>
      <c r="O53" s="16" t="n">
        <f aca="false">IF(YEAR($A53)&lt;&gt;Setup!$B$6,"",SUMIFS(Transactions!$G:$G,Transactions!$H:$H,O$4,Transactions!$A:$A,$A53))</f>
        <v>0</v>
      </c>
      <c r="P53" s="16" t="n">
        <f aca="false">IF(YEAR($A53)&lt;&gt;Setup!$B$6,"",SUMIFS(Transactions!$G:$G,Transactions!$H:$H,P$4,Transactions!$A:$A,$A53))</f>
        <v>0</v>
      </c>
      <c r="Q53" s="16" t="n">
        <f aca="false">IF(YEAR($A53)&lt;&gt;Setup!$B$6,"",SUM(B53:C53))</f>
        <v>0</v>
      </c>
      <c r="R53" s="16" t="n">
        <f aca="false">IF(YEAR($A53)&lt;&gt;Setup!$B$6,"",SUM(D53:F53))</f>
        <v>0</v>
      </c>
      <c r="S53" s="16" t="n">
        <f aca="false">IF(YEAR($A53)&lt;&gt;Setup!$B$6,"",SUM(G53:L53))</f>
        <v>0</v>
      </c>
      <c r="T53" s="16" t="n">
        <f aca="false">IF(YEAR($A53)&lt;&gt;Setup!$B$6,"",SUM(M53:P53))</f>
        <v>0</v>
      </c>
      <c r="U53" s="20" t="n">
        <f aca="false">IF(YEAR($A53)&lt;&gt;Setup!$B$6,"",SUM(B53:P53))</f>
        <v>0</v>
      </c>
      <c r="V53" s="20" t="n">
        <f aca="false">IF(YEAR($A53)&lt;&gt;Setup!$B$6,"",N(V52)+U53)</f>
        <v>0</v>
      </c>
    </row>
    <row r="54" customFormat="false" ht="15" hidden="false" customHeight="false" outlineLevel="0" collapsed="false">
      <c r="A54" s="19" t="n">
        <f aca="false">DATE(Setup!$B$6,1,1)+49</f>
        <v>46072</v>
      </c>
      <c r="B54" s="16" t="n">
        <f aca="false">IF(YEAR($A54)&lt;&gt;Setup!$B$6,"",SUMIFS(Transactions!$G:$G,Transactions!$H:$H,B$4,Transactions!$A:$A,$A54))</f>
        <v>0</v>
      </c>
      <c r="C54" s="16" t="n">
        <f aca="false">IF(YEAR($A54)&lt;&gt;Setup!$B$6,"",SUMIFS(Transactions!$G:$G,Transactions!$H:$H,C$4,Transactions!$A:$A,$A54))</f>
        <v>0</v>
      </c>
      <c r="D54" s="16" t="n">
        <f aca="false">IF(YEAR($A54)&lt;&gt;Setup!$B$6,"",SUMIFS(Transactions!$G:$G,Transactions!$H:$H,D$4,Transactions!$A:$A,$A54))</f>
        <v>0</v>
      </c>
      <c r="E54" s="16" t="n">
        <f aca="false">IF(YEAR($A54)&lt;&gt;Setup!$B$6,"",SUMIFS(Transactions!$G:$G,Transactions!$H:$H,E$4,Transactions!$A:$A,$A54))</f>
        <v>0</v>
      </c>
      <c r="F54" s="16" t="n">
        <f aca="false">IF(YEAR($A54)&lt;&gt;Setup!$B$6,"",SUMIFS(Transactions!$G:$G,Transactions!$H:$H,F$4,Transactions!$A:$A,$A54))</f>
        <v>0</v>
      </c>
      <c r="G54" s="16" t="n">
        <f aca="false">IF(YEAR($A54)&lt;&gt;Setup!$B$6,"",SUMIFS(Transactions!$G:$G,Transactions!$H:$H,G$4,Transactions!$A:$A,$A54))</f>
        <v>0</v>
      </c>
      <c r="H54" s="16" t="n">
        <f aca="false">IF(YEAR($A54)&lt;&gt;Setup!$B$6,"",SUMIFS(Transactions!$G:$G,Transactions!$H:$H,H$4,Transactions!$A:$A,$A54))</f>
        <v>0</v>
      </c>
      <c r="I54" s="16" t="n">
        <f aca="false">IF(YEAR($A54)&lt;&gt;Setup!$B$6,"",SUMIFS(Transactions!$G:$G,Transactions!$H:$H,I$4,Transactions!$A:$A,$A54))</f>
        <v>0</v>
      </c>
      <c r="J54" s="16" t="n">
        <f aca="false">IF(YEAR($A54)&lt;&gt;Setup!$B$6,"",SUMIFS(Transactions!$G:$G,Transactions!$H:$H,J$4,Transactions!$A:$A,$A54))</f>
        <v>0</v>
      </c>
      <c r="K54" s="16" t="n">
        <f aca="false">IF(YEAR($A54)&lt;&gt;Setup!$B$6,"",SUMIFS(Transactions!$G:$G,Transactions!$H:$H,K$4,Transactions!$A:$A,$A54))</f>
        <v>0</v>
      </c>
      <c r="L54" s="16" t="n">
        <f aca="false">IF(YEAR($A54)&lt;&gt;Setup!$B$6,"",SUMIFS(Transactions!$G:$G,Transactions!$H:$H,L$4,Transactions!$A:$A,$A54))</f>
        <v>0</v>
      </c>
      <c r="M54" s="16" t="n">
        <f aca="false">IF(YEAR($A54)&lt;&gt;Setup!$B$6,"",SUMIFS(Transactions!$G:$G,Transactions!$H:$H,M$4,Transactions!$A:$A,$A54))</f>
        <v>0</v>
      </c>
      <c r="N54" s="16" t="n">
        <f aca="false">IF(YEAR($A54)&lt;&gt;Setup!$B$6,"",SUMIFS(Transactions!$G:$G,Transactions!$H:$H,N$4,Transactions!$A:$A,$A54))</f>
        <v>0</v>
      </c>
      <c r="O54" s="16" t="n">
        <f aca="false">IF(YEAR($A54)&lt;&gt;Setup!$B$6,"",SUMIFS(Transactions!$G:$G,Transactions!$H:$H,O$4,Transactions!$A:$A,$A54))</f>
        <v>0</v>
      </c>
      <c r="P54" s="16" t="n">
        <f aca="false">IF(YEAR($A54)&lt;&gt;Setup!$B$6,"",SUMIFS(Transactions!$G:$G,Transactions!$H:$H,P$4,Transactions!$A:$A,$A54))</f>
        <v>0</v>
      </c>
      <c r="Q54" s="16" t="n">
        <f aca="false">IF(YEAR($A54)&lt;&gt;Setup!$B$6,"",SUM(B54:C54))</f>
        <v>0</v>
      </c>
      <c r="R54" s="16" t="n">
        <f aca="false">IF(YEAR($A54)&lt;&gt;Setup!$B$6,"",SUM(D54:F54))</f>
        <v>0</v>
      </c>
      <c r="S54" s="16" t="n">
        <f aca="false">IF(YEAR($A54)&lt;&gt;Setup!$B$6,"",SUM(G54:L54))</f>
        <v>0</v>
      </c>
      <c r="T54" s="16" t="n">
        <f aca="false">IF(YEAR($A54)&lt;&gt;Setup!$B$6,"",SUM(M54:P54))</f>
        <v>0</v>
      </c>
      <c r="U54" s="20" t="n">
        <f aca="false">IF(YEAR($A54)&lt;&gt;Setup!$B$6,"",SUM(B54:P54))</f>
        <v>0</v>
      </c>
      <c r="V54" s="20" t="n">
        <f aca="false">IF(YEAR($A54)&lt;&gt;Setup!$B$6,"",N(V53)+U54)</f>
        <v>0</v>
      </c>
    </row>
    <row r="55" customFormat="false" ht="15" hidden="false" customHeight="false" outlineLevel="0" collapsed="false">
      <c r="A55" s="19" t="n">
        <f aca="false">DATE(Setup!$B$6,1,1)+50</f>
        <v>46073</v>
      </c>
      <c r="B55" s="16" t="n">
        <f aca="false">IF(YEAR($A55)&lt;&gt;Setup!$B$6,"",SUMIFS(Transactions!$G:$G,Transactions!$H:$H,B$4,Transactions!$A:$A,$A55))</f>
        <v>0</v>
      </c>
      <c r="C55" s="16" t="n">
        <f aca="false">IF(YEAR($A55)&lt;&gt;Setup!$B$6,"",SUMIFS(Transactions!$G:$G,Transactions!$H:$H,C$4,Transactions!$A:$A,$A55))</f>
        <v>0</v>
      </c>
      <c r="D55" s="16" t="n">
        <f aca="false">IF(YEAR($A55)&lt;&gt;Setup!$B$6,"",SUMIFS(Transactions!$G:$G,Transactions!$H:$H,D$4,Transactions!$A:$A,$A55))</f>
        <v>0</v>
      </c>
      <c r="E55" s="16" t="n">
        <f aca="false">IF(YEAR($A55)&lt;&gt;Setup!$B$6,"",SUMIFS(Transactions!$G:$G,Transactions!$H:$H,E$4,Transactions!$A:$A,$A55))</f>
        <v>0</v>
      </c>
      <c r="F55" s="16" t="n">
        <f aca="false">IF(YEAR($A55)&lt;&gt;Setup!$B$6,"",SUMIFS(Transactions!$G:$G,Transactions!$H:$H,F$4,Transactions!$A:$A,$A55))</f>
        <v>0</v>
      </c>
      <c r="G55" s="16" t="n">
        <f aca="false">IF(YEAR($A55)&lt;&gt;Setup!$B$6,"",SUMIFS(Transactions!$G:$G,Transactions!$H:$H,G$4,Transactions!$A:$A,$A55))</f>
        <v>0</v>
      </c>
      <c r="H55" s="16" t="n">
        <f aca="false">IF(YEAR($A55)&lt;&gt;Setup!$B$6,"",SUMIFS(Transactions!$G:$G,Transactions!$H:$H,H$4,Transactions!$A:$A,$A55))</f>
        <v>0</v>
      </c>
      <c r="I55" s="16" t="n">
        <f aca="false">IF(YEAR($A55)&lt;&gt;Setup!$B$6,"",SUMIFS(Transactions!$G:$G,Transactions!$H:$H,I$4,Transactions!$A:$A,$A55))</f>
        <v>0</v>
      </c>
      <c r="J55" s="16" t="n">
        <f aca="false">IF(YEAR($A55)&lt;&gt;Setup!$B$6,"",SUMIFS(Transactions!$G:$G,Transactions!$H:$H,J$4,Transactions!$A:$A,$A55))</f>
        <v>0</v>
      </c>
      <c r="K55" s="16" t="n">
        <f aca="false">IF(YEAR($A55)&lt;&gt;Setup!$B$6,"",SUMIFS(Transactions!$G:$G,Transactions!$H:$H,K$4,Transactions!$A:$A,$A55))</f>
        <v>0</v>
      </c>
      <c r="L55" s="16" t="n">
        <f aca="false">IF(YEAR($A55)&lt;&gt;Setup!$B$6,"",SUMIFS(Transactions!$G:$G,Transactions!$H:$H,L$4,Transactions!$A:$A,$A55))</f>
        <v>0</v>
      </c>
      <c r="M55" s="16" t="n">
        <f aca="false">IF(YEAR($A55)&lt;&gt;Setup!$B$6,"",SUMIFS(Transactions!$G:$G,Transactions!$H:$H,M$4,Transactions!$A:$A,$A55))</f>
        <v>0</v>
      </c>
      <c r="N55" s="16" t="n">
        <f aca="false">IF(YEAR($A55)&lt;&gt;Setup!$B$6,"",SUMIFS(Transactions!$G:$G,Transactions!$H:$H,N$4,Transactions!$A:$A,$A55))</f>
        <v>0</v>
      </c>
      <c r="O55" s="16" t="n">
        <f aca="false">IF(YEAR($A55)&lt;&gt;Setup!$B$6,"",SUMIFS(Transactions!$G:$G,Transactions!$H:$H,O$4,Transactions!$A:$A,$A55))</f>
        <v>0</v>
      </c>
      <c r="P55" s="16" t="n">
        <f aca="false">IF(YEAR($A55)&lt;&gt;Setup!$B$6,"",SUMIFS(Transactions!$G:$G,Transactions!$H:$H,P$4,Transactions!$A:$A,$A55))</f>
        <v>0</v>
      </c>
      <c r="Q55" s="16" t="n">
        <f aca="false">IF(YEAR($A55)&lt;&gt;Setup!$B$6,"",SUM(B55:C55))</f>
        <v>0</v>
      </c>
      <c r="R55" s="16" t="n">
        <f aca="false">IF(YEAR($A55)&lt;&gt;Setup!$B$6,"",SUM(D55:F55))</f>
        <v>0</v>
      </c>
      <c r="S55" s="16" t="n">
        <f aca="false">IF(YEAR($A55)&lt;&gt;Setup!$B$6,"",SUM(G55:L55))</f>
        <v>0</v>
      </c>
      <c r="T55" s="16" t="n">
        <f aca="false">IF(YEAR($A55)&lt;&gt;Setup!$B$6,"",SUM(M55:P55))</f>
        <v>0</v>
      </c>
      <c r="U55" s="20" t="n">
        <f aca="false">IF(YEAR($A55)&lt;&gt;Setup!$B$6,"",SUM(B55:P55))</f>
        <v>0</v>
      </c>
      <c r="V55" s="20" t="n">
        <f aca="false">IF(YEAR($A55)&lt;&gt;Setup!$B$6,"",N(V54)+U55)</f>
        <v>0</v>
      </c>
    </row>
    <row r="56" customFormat="false" ht="15" hidden="false" customHeight="false" outlineLevel="0" collapsed="false">
      <c r="A56" s="19" t="n">
        <f aca="false">DATE(Setup!$B$6,1,1)+51</f>
        <v>46074</v>
      </c>
      <c r="B56" s="16" t="n">
        <f aca="false">IF(YEAR($A56)&lt;&gt;Setup!$B$6,"",SUMIFS(Transactions!$G:$G,Transactions!$H:$H,B$4,Transactions!$A:$A,$A56))</f>
        <v>0</v>
      </c>
      <c r="C56" s="16" t="n">
        <f aca="false">IF(YEAR($A56)&lt;&gt;Setup!$B$6,"",SUMIFS(Transactions!$G:$G,Transactions!$H:$H,C$4,Transactions!$A:$A,$A56))</f>
        <v>0</v>
      </c>
      <c r="D56" s="16" t="n">
        <f aca="false">IF(YEAR($A56)&lt;&gt;Setup!$B$6,"",SUMIFS(Transactions!$G:$G,Transactions!$H:$H,D$4,Transactions!$A:$A,$A56))</f>
        <v>0</v>
      </c>
      <c r="E56" s="16" t="n">
        <f aca="false">IF(YEAR($A56)&lt;&gt;Setup!$B$6,"",SUMIFS(Transactions!$G:$G,Transactions!$H:$H,E$4,Transactions!$A:$A,$A56))</f>
        <v>0</v>
      </c>
      <c r="F56" s="16" t="n">
        <f aca="false">IF(YEAR($A56)&lt;&gt;Setup!$B$6,"",SUMIFS(Transactions!$G:$G,Transactions!$H:$H,F$4,Transactions!$A:$A,$A56))</f>
        <v>0</v>
      </c>
      <c r="G56" s="16" t="n">
        <f aca="false">IF(YEAR($A56)&lt;&gt;Setup!$B$6,"",SUMIFS(Transactions!$G:$G,Transactions!$H:$H,G$4,Transactions!$A:$A,$A56))</f>
        <v>0</v>
      </c>
      <c r="H56" s="16" t="n">
        <f aca="false">IF(YEAR($A56)&lt;&gt;Setup!$B$6,"",SUMIFS(Transactions!$G:$G,Transactions!$H:$H,H$4,Transactions!$A:$A,$A56))</f>
        <v>0</v>
      </c>
      <c r="I56" s="16" t="n">
        <f aca="false">IF(YEAR($A56)&lt;&gt;Setup!$B$6,"",SUMIFS(Transactions!$G:$G,Transactions!$H:$H,I$4,Transactions!$A:$A,$A56))</f>
        <v>0</v>
      </c>
      <c r="J56" s="16" t="n">
        <f aca="false">IF(YEAR($A56)&lt;&gt;Setup!$B$6,"",SUMIFS(Transactions!$G:$G,Transactions!$H:$H,J$4,Transactions!$A:$A,$A56))</f>
        <v>0</v>
      </c>
      <c r="K56" s="16" t="n">
        <f aca="false">IF(YEAR($A56)&lt;&gt;Setup!$B$6,"",SUMIFS(Transactions!$G:$G,Transactions!$H:$H,K$4,Transactions!$A:$A,$A56))</f>
        <v>0</v>
      </c>
      <c r="L56" s="16" t="n">
        <f aca="false">IF(YEAR($A56)&lt;&gt;Setup!$B$6,"",SUMIFS(Transactions!$G:$G,Transactions!$H:$H,L$4,Transactions!$A:$A,$A56))</f>
        <v>0</v>
      </c>
      <c r="M56" s="16" t="n">
        <f aca="false">IF(YEAR($A56)&lt;&gt;Setup!$B$6,"",SUMIFS(Transactions!$G:$G,Transactions!$H:$H,M$4,Transactions!$A:$A,$A56))</f>
        <v>0</v>
      </c>
      <c r="N56" s="16" t="n">
        <f aca="false">IF(YEAR($A56)&lt;&gt;Setup!$B$6,"",SUMIFS(Transactions!$G:$G,Transactions!$H:$H,N$4,Transactions!$A:$A,$A56))</f>
        <v>0</v>
      </c>
      <c r="O56" s="16" t="n">
        <f aca="false">IF(YEAR($A56)&lt;&gt;Setup!$B$6,"",SUMIFS(Transactions!$G:$G,Transactions!$H:$H,O$4,Transactions!$A:$A,$A56))</f>
        <v>0</v>
      </c>
      <c r="P56" s="16" t="n">
        <f aca="false">IF(YEAR($A56)&lt;&gt;Setup!$B$6,"",SUMIFS(Transactions!$G:$G,Transactions!$H:$H,P$4,Transactions!$A:$A,$A56))</f>
        <v>0</v>
      </c>
      <c r="Q56" s="16" t="n">
        <f aca="false">IF(YEAR($A56)&lt;&gt;Setup!$B$6,"",SUM(B56:C56))</f>
        <v>0</v>
      </c>
      <c r="R56" s="16" t="n">
        <f aca="false">IF(YEAR($A56)&lt;&gt;Setup!$B$6,"",SUM(D56:F56))</f>
        <v>0</v>
      </c>
      <c r="S56" s="16" t="n">
        <f aca="false">IF(YEAR($A56)&lt;&gt;Setup!$B$6,"",SUM(G56:L56))</f>
        <v>0</v>
      </c>
      <c r="T56" s="16" t="n">
        <f aca="false">IF(YEAR($A56)&lt;&gt;Setup!$B$6,"",SUM(M56:P56))</f>
        <v>0</v>
      </c>
      <c r="U56" s="20" t="n">
        <f aca="false">IF(YEAR($A56)&lt;&gt;Setup!$B$6,"",SUM(B56:P56))</f>
        <v>0</v>
      </c>
      <c r="V56" s="20" t="n">
        <f aca="false">IF(YEAR($A56)&lt;&gt;Setup!$B$6,"",N(V55)+U56)</f>
        <v>0</v>
      </c>
    </row>
    <row r="57" customFormat="false" ht="15" hidden="false" customHeight="false" outlineLevel="0" collapsed="false">
      <c r="A57" s="19" t="n">
        <f aca="false">DATE(Setup!$B$6,1,1)+52</f>
        <v>46075</v>
      </c>
      <c r="B57" s="16" t="n">
        <f aca="false">IF(YEAR($A57)&lt;&gt;Setup!$B$6,"",SUMIFS(Transactions!$G:$G,Transactions!$H:$H,B$4,Transactions!$A:$A,$A57))</f>
        <v>0</v>
      </c>
      <c r="C57" s="16" t="n">
        <f aca="false">IF(YEAR($A57)&lt;&gt;Setup!$B$6,"",SUMIFS(Transactions!$G:$G,Transactions!$H:$H,C$4,Transactions!$A:$A,$A57))</f>
        <v>0</v>
      </c>
      <c r="D57" s="16" t="n">
        <f aca="false">IF(YEAR($A57)&lt;&gt;Setup!$B$6,"",SUMIFS(Transactions!$G:$G,Transactions!$H:$H,D$4,Transactions!$A:$A,$A57))</f>
        <v>0</v>
      </c>
      <c r="E57" s="16" t="n">
        <f aca="false">IF(YEAR($A57)&lt;&gt;Setup!$B$6,"",SUMIFS(Transactions!$G:$G,Transactions!$H:$H,E$4,Transactions!$A:$A,$A57))</f>
        <v>0</v>
      </c>
      <c r="F57" s="16" t="n">
        <f aca="false">IF(YEAR($A57)&lt;&gt;Setup!$B$6,"",SUMIFS(Transactions!$G:$G,Transactions!$H:$H,F$4,Transactions!$A:$A,$A57))</f>
        <v>0</v>
      </c>
      <c r="G57" s="16" t="n">
        <f aca="false">IF(YEAR($A57)&lt;&gt;Setup!$B$6,"",SUMIFS(Transactions!$G:$G,Transactions!$H:$H,G$4,Transactions!$A:$A,$A57))</f>
        <v>0</v>
      </c>
      <c r="H57" s="16" t="n">
        <f aca="false">IF(YEAR($A57)&lt;&gt;Setup!$B$6,"",SUMIFS(Transactions!$G:$G,Transactions!$H:$H,H$4,Transactions!$A:$A,$A57))</f>
        <v>0</v>
      </c>
      <c r="I57" s="16" t="n">
        <f aca="false">IF(YEAR($A57)&lt;&gt;Setup!$B$6,"",SUMIFS(Transactions!$G:$G,Transactions!$H:$H,I$4,Transactions!$A:$A,$A57))</f>
        <v>0</v>
      </c>
      <c r="J57" s="16" t="n">
        <f aca="false">IF(YEAR($A57)&lt;&gt;Setup!$B$6,"",SUMIFS(Transactions!$G:$G,Transactions!$H:$H,J$4,Transactions!$A:$A,$A57))</f>
        <v>0</v>
      </c>
      <c r="K57" s="16" t="n">
        <f aca="false">IF(YEAR($A57)&lt;&gt;Setup!$B$6,"",SUMIFS(Transactions!$G:$G,Transactions!$H:$H,K$4,Transactions!$A:$A,$A57))</f>
        <v>0</v>
      </c>
      <c r="L57" s="16" t="n">
        <f aca="false">IF(YEAR($A57)&lt;&gt;Setup!$B$6,"",SUMIFS(Transactions!$G:$G,Transactions!$H:$H,L$4,Transactions!$A:$A,$A57))</f>
        <v>0</v>
      </c>
      <c r="M57" s="16" t="n">
        <f aca="false">IF(YEAR($A57)&lt;&gt;Setup!$B$6,"",SUMIFS(Transactions!$G:$G,Transactions!$H:$H,M$4,Transactions!$A:$A,$A57))</f>
        <v>0</v>
      </c>
      <c r="N57" s="16" t="n">
        <f aca="false">IF(YEAR($A57)&lt;&gt;Setup!$B$6,"",SUMIFS(Transactions!$G:$G,Transactions!$H:$H,N$4,Transactions!$A:$A,$A57))</f>
        <v>0</v>
      </c>
      <c r="O57" s="16" t="n">
        <f aca="false">IF(YEAR($A57)&lt;&gt;Setup!$B$6,"",SUMIFS(Transactions!$G:$G,Transactions!$H:$H,O$4,Transactions!$A:$A,$A57))</f>
        <v>0</v>
      </c>
      <c r="P57" s="16" t="n">
        <f aca="false">IF(YEAR($A57)&lt;&gt;Setup!$B$6,"",SUMIFS(Transactions!$G:$G,Transactions!$H:$H,P$4,Transactions!$A:$A,$A57))</f>
        <v>0</v>
      </c>
      <c r="Q57" s="16" t="n">
        <f aca="false">IF(YEAR($A57)&lt;&gt;Setup!$B$6,"",SUM(B57:C57))</f>
        <v>0</v>
      </c>
      <c r="R57" s="16" t="n">
        <f aca="false">IF(YEAR($A57)&lt;&gt;Setup!$B$6,"",SUM(D57:F57))</f>
        <v>0</v>
      </c>
      <c r="S57" s="16" t="n">
        <f aca="false">IF(YEAR($A57)&lt;&gt;Setup!$B$6,"",SUM(G57:L57))</f>
        <v>0</v>
      </c>
      <c r="T57" s="16" t="n">
        <f aca="false">IF(YEAR($A57)&lt;&gt;Setup!$B$6,"",SUM(M57:P57))</f>
        <v>0</v>
      </c>
      <c r="U57" s="20" t="n">
        <f aca="false">IF(YEAR($A57)&lt;&gt;Setup!$B$6,"",SUM(B57:P57))</f>
        <v>0</v>
      </c>
      <c r="V57" s="20" t="n">
        <f aca="false">IF(YEAR($A57)&lt;&gt;Setup!$B$6,"",N(V56)+U57)</f>
        <v>0</v>
      </c>
    </row>
    <row r="58" customFormat="false" ht="15" hidden="false" customHeight="false" outlineLevel="0" collapsed="false">
      <c r="A58" s="19" t="n">
        <f aca="false">DATE(Setup!$B$6,1,1)+53</f>
        <v>46076</v>
      </c>
      <c r="B58" s="16" t="n">
        <f aca="false">IF(YEAR($A58)&lt;&gt;Setup!$B$6,"",SUMIFS(Transactions!$G:$G,Transactions!$H:$H,B$4,Transactions!$A:$A,$A58))</f>
        <v>0</v>
      </c>
      <c r="C58" s="16" t="n">
        <f aca="false">IF(YEAR($A58)&lt;&gt;Setup!$B$6,"",SUMIFS(Transactions!$G:$G,Transactions!$H:$H,C$4,Transactions!$A:$A,$A58))</f>
        <v>0</v>
      </c>
      <c r="D58" s="16" t="n">
        <f aca="false">IF(YEAR($A58)&lt;&gt;Setup!$B$6,"",SUMIFS(Transactions!$G:$G,Transactions!$H:$H,D$4,Transactions!$A:$A,$A58))</f>
        <v>0</v>
      </c>
      <c r="E58" s="16" t="n">
        <f aca="false">IF(YEAR($A58)&lt;&gt;Setup!$B$6,"",SUMIFS(Transactions!$G:$G,Transactions!$H:$H,E$4,Transactions!$A:$A,$A58))</f>
        <v>0</v>
      </c>
      <c r="F58" s="16" t="n">
        <f aca="false">IF(YEAR($A58)&lt;&gt;Setup!$B$6,"",SUMIFS(Transactions!$G:$G,Transactions!$H:$H,F$4,Transactions!$A:$A,$A58))</f>
        <v>0</v>
      </c>
      <c r="G58" s="16" t="n">
        <f aca="false">IF(YEAR($A58)&lt;&gt;Setup!$B$6,"",SUMIFS(Transactions!$G:$G,Transactions!$H:$H,G$4,Transactions!$A:$A,$A58))</f>
        <v>0</v>
      </c>
      <c r="H58" s="16" t="n">
        <f aca="false">IF(YEAR($A58)&lt;&gt;Setup!$B$6,"",SUMIFS(Transactions!$G:$G,Transactions!$H:$H,H$4,Transactions!$A:$A,$A58))</f>
        <v>0</v>
      </c>
      <c r="I58" s="16" t="n">
        <f aca="false">IF(YEAR($A58)&lt;&gt;Setup!$B$6,"",SUMIFS(Transactions!$G:$G,Transactions!$H:$H,I$4,Transactions!$A:$A,$A58))</f>
        <v>0</v>
      </c>
      <c r="J58" s="16" t="n">
        <f aca="false">IF(YEAR($A58)&lt;&gt;Setup!$B$6,"",SUMIFS(Transactions!$G:$G,Transactions!$H:$H,J$4,Transactions!$A:$A,$A58))</f>
        <v>0</v>
      </c>
      <c r="K58" s="16" t="n">
        <f aca="false">IF(YEAR($A58)&lt;&gt;Setup!$B$6,"",SUMIFS(Transactions!$G:$G,Transactions!$H:$H,K$4,Transactions!$A:$A,$A58))</f>
        <v>0</v>
      </c>
      <c r="L58" s="16" t="n">
        <f aca="false">IF(YEAR($A58)&lt;&gt;Setup!$B$6,"",SUMIFS(Transactions!$G:$G,Transactions!$H:$H,L$4,Transactions!$A:$A,$A58))</f>
        <v>0</v>
      </c>
      <c r="M58" s="16" t="n">
        <f aca="false">IF(YEAR($A58)&lt;&gt;Setup!$B$6,"",SUMIFS(Transactions!$G:$G,Transactions!$H:$H,M$4,Transactions!$A:$A,$A58))</f>
        <v>0</v>
      </c>
      <c r="N58" s="16" t="n">
        <f aca="false">IF(YEAR($A58)&lt;&gt;Setup!$B$6,"",SUMIFS(Transactions!$G:$G,Transactions!$H:$H,N$4,Transactions!$A:$A,$A58))</f>
        <v>0</v>
      </c>
      <c r="O58" s="16" t="n">
        <f aca="false">IF(YEAR($A58)&lt;&gt;Setup!$B$6,"",SUMIFS(Transactions!$G:$G,Transactions!$H:$H,O$4,Transactions!$A:$A,$A58))</f>
        <v>0</v>
      </c>
      <c r="P58" s="16" t="n">
        <f aca="false">IF(YEAR($A58)&lt;&gt;Setup!$B$6,"",SUMIFS(Transactions!$G:$G,Transactions!$H:$H,P$4,Transactions!$A:$A,$A58))</f>
        <v>0</v>
      </c>
      <c r="Q58" s="16" t="n">
        <f aca="false">IF(YEAR($A58)&lt;&gt;Setup!$B$6,"",SUM(B58:C58))</f>
        <v>0</v>
      </c>
      <c r="R58" s="16" t="n">
        <f aca="false">IF(YEAR($A58)&lt;&gt;Setup!$B$6,"",SUM(D58:F58))</f>
        <v>0</v>
      </c>
      <c r="S58" s="16" t="n">
        <f aca="false">IF(YEAR($A58)&lt;&gt;Setup!$B$6,"",SUM(G58:L58))</f>
        <v>0</v>
      </c>
      <c r="T58" s="16" t="n">
        <f aca="false">IF(YEAR($A58)&lt;&gt;Setup!$B$6,"",SUM(M58:P58))</f>
        <v>0</v>
      </c>
      <c r="U58" s="20" t="n">
        <f aca="false">IF(YEAR($A58)&lt;&gt;Setup!$B$6,"",SUM(B58:P58))</f>
        <v>0</v>
      </c>
      <c r="V58" s="20" t="n">
        <f aca="false">IF(YEAR($A58)&lt;&gt;Setup!$B$6,"",N(V57)+U58)</f>
        <v>0</v>
      </c>
    </row>
    <row r="59" customFormat="false" ht="15" hidden="false" customHeight="false" outlineLevel="0" collapsed="false">
      <c r="A59" s="19" t="n">
        <f aca="false">DATE(Setup!$B$6,1,1)+54</f>
        <v>46077</v>
      </c>
      <c r="B59" s="16" t="n">
        <f aca="false">IF(YEAR($A59)&lt;&gt;Setup!$B$6,"",SUMIFS(Transactions!$G:$G,Transactions!$H:$H,B$4,Transactions!$A:$A,$A59))</f>
        <v>0</v>
      </c>
      <c r="C59" s="16" t="n">
        <f aca="false">IF(YEAR($A59)&lt;&gt;Setup!$B$6,"",SUMIFS(Transactions!$G:$G,Transactions!$H:$H,C$4,Transactions!$A:$A,$A59))</f>
        <v>0</v>
      </c>
      <c r="D59" s="16" t="n">
        <f aca="false">IF(YEAR($A59)&lt;&gt;Setup!$B$6,"",SUMIFS(Transactions!$G:$G,Transactions!$H:$H,D$4,Transactions!$A:$A,$A59))</f>
        <v>0</v>
      </c>
      <c r="E59" s="16" t="n">
        <f aca="false">IF(YEAR($A59)&lt;&gt;Setup!$B$6,"",SUMIFS(Transactions!$G:$G,Transactions!$H:$H,E$4,Transactions!$A:$A,$A59))</f>
        <v>0</v>
      </c>
      <c r="F59" s="16" t="n">
        <f aca="false">IF(YEAR($A59)&lt;&gt;Setup!$B$6,"",SUMIFS(Transactions!$G:$G,Transactions!$H:$H,F$4,Transactions!$A:$A,$A59))</f>
        <v>0</v>
      </c>
      <c r="G59" s="16" t="n">
        <f aca="false">IF(YEAR($A59)&lt;&gt;Setup!$B$6,"",SUMIFS(Transactions!$G:$G,Transactions!$H:$H,G$4,Transactions!$A:$A,$A59))</f>
        <v>0</v>
      </c>
      <c r="H59" s="16" t="n">
        <f aca="false">IF(YEAR($A59)&lt;&gt;Setup!$B$6,"",SUMIFS(Transactions!$G:$G,Transactions!$H:$H,H$4,Transactions!$A:$A,$A59))</f>
        <v>0</v>
      </c>
      <c r="I59" s="16" t="n">
        <f aca="false">IF(YEAR($A59)&lt;&gt;Setup!$B$6,"",SUMIFS(Transactions!$G:$G,Transactions!$H:$H,I$4,Transactions!$A:$A,$A59))</f>
        <v>0</v>
      </c>
      <c r="J59" s="16" t="n">
        <f aca="false">IF(YEAR($A59)&lt;&gt;Setup!$B$6,"",SUMIFS(Transactions!$G:$G,Transactions!$H:$H,J$4,Transactions!$A:$A,$A59))</f>
        <v>0</v>
      </c>
      <c r="K59" s="16" t="n">
        <f aca="false">IF(YEAR($A59)&lt;&gt;Setup!$B$6,"",SUMIFS(Transactions!$G:$G,Transactions!$H:$H,K$4,Transactions!$A:$A,$A59))</f>
        <v>0</v>
      </c>
      <c r="L59" s="16" t="n">
        <f aca="false">IF(YEAR($A59)&lt;&gt;Setup!$B$6,"",SUMIFS(Transactions!$G:$G,Transactions!$H:$H,L$4,Transactions!$A:$A,$A59))</f>
        <v>0</v>
      </c>
      <c r="M59" s="16" t="n">
        <f aca="false">IF(YEAR($A59)&lt;&gt;Setup!$B$6,"",SUMIFS(Transactions!$G:$G,Transactions!$H:$H,M$4,Transactions!$A:$A,$A59))</f>
        <v>0</v>
      </c>
      <c r="N59" s="16" t="n">
        <f aca="false">IF(YEAR($A59)&lt;&gt;Setup!$B$6,"",SUMIFS(Transactions!$G:$G,Transactions!$H:$H,N$4,Transactions!$A:$A,$A59))</f>
        <v>0</v>
      </c>
      <c r="O59" s="16" t="n">
        <f aca="false">IF(YEAR($A59)&lt;&gt;Setup!$B$6,"",SUMIFS(Transactions!$G:$G,Transactions!$H:$H,O$4,Transactions!$A:$A,$A59))</f>
        <v>0</v>
      </c>
      <c r="P59" s="16" t="n">
        <f aca="false">IF(YEAR($A59)&lt;&gt;Setup!$B$6,"",SUMIFS(Transactions!$G:$G,Transactions!$H:$H,P$4,Transactions!$A:$A,$A59))</f>
        <v>0</v>
      </c>
      <c r="Q59" s="16" t="n">
        <f aca="false">IF(YEAR($A59)&lt;&gt;Setup!$B$6,"",SUM(B59:C59))</f>
        <v>0</v>
      </c>
      <c r="R59" s="16" t="n">
        <f aca="false">IF(YEAR($A59)&lt;&gt;Setup!$B$6,"",SUM(D59:F59))</f>
        <v>0</v>
      </c>
      <c r="S59" s="16" t="n">
        <f aca="false">IF(YEAR($A59)&lt;&gt;Setup!$B$6,"",SUM(G59:L59))</f>
        <v>0</v>
      </c>
      <c r="T59" s="16" t="n">
        <f aca="false">IF(YEAR($A59)&lt;&gt;Setup!$B$6,"",SUM(M59:P59))</f>
        <v>0</v>
      </c>
      <c r="U59" s="20" t="n">
        <f aca="false">IF(YEAR($A59)&lt;&gt;Setup!$B$6,"",SUM(B59:P59))</f>
        <v>0</v>
      </c>
      <c r="V59" s="20" t="n">
        <f aca="false">IF(YEAR($A59)&lt;&gt;Setup!$B$6,"",N(V58)+U59)</f>
        <v>0</v>
      </c>
    </row>
    <row r="60" customFormat="false" ht="15" hidden="false" customHeight="false" outlineLevel="0" collapsed="false">
      <c r="A60" s="19" t="n">
        <f aca="false">DATE(Setup!$B$6,1,1)+55</f>
        <v>46078</v>
      </c>
      <c r="B60" s="16" t="n">
        <f aca="false">IF(YEAR($A60)&lt;&gt;Setup!$B$6,"",SUMIFS(Transactions!$G:$G,Transactions!$H:$H,B$4,Transactions!$A:$A,$A60))</f>
        <v>0</v>
      </c>
      <c r="C60" s="16" t="n">
        <f aca="false">IF(YEAR($A60)&lt;&gt;Setup!$B$6,"",SUMIFS(Transactions!$G:$G,Transactions!$H:$H,C$4,Transactions!$A:$A,$A60))</f>
        <v>0</v>
      </c>
      <c r="D60" s="16" t="n">
        <f aca="false">IF(YEAR($A60)&lt;&gt;Setup!$B$6,"",SUMIFS(Transactions!$G:$G,Transactions!$H:$H,D$4,Transactions!$A:$A,$A60))</f>
        <v>0</v>
      </c>
      <c r="E60" s="16" t="n">
        <f aca="false">IF(YEAR($A60)&lt;&gt;Setup!$B$6,"",SUMIFS(Transactions!$G:$G,Transactions!$H:$H,E$4,Transactions!$A:$A,$A60))</f>
        <v>0</v>
      </c>
      <c r="F60" s="16" t="n">
        <f aca="false">IF(YEAR($A60)&lt;&gt;Setup!$B$6,"",SUMIFS(Transactions!$G:$G,Transactions!$H:$H,F$4,Transactions!$A:$A,$A60))</f>
        <v>0</v>
      </c>
      <c r="G60" s="16" t="n">
        <f aca="false">IF(YEAR($A60)&lt;&gt;Setup!$B$6,"",SUMIFS(Transactions!$G:$G,Transactions!$H:$H,G$4,Transactions!$A:$A,$A60))</f>
        <v>0</v>
      </c>
      <c r="H60" s="16" t="n">
        <f aca="false">IF(YEAR($A60)&lt;&gt;Setup!$B$6,"",SUMIFS(Transactions!$G:$G,Transactions!$H:$H,H$4,Transactions!$A:$A,$A60))</f>
        <v>0</v>
      </c>
      <c r="I60" s="16" t="n">
        <f aca="false">IF(YEAR($A60)&lt;&gt;Setup!$B$6,"",SUMIFS(Transactions!$G:$G,Transactions!$H:$H,I$4,Transactions!$A:$A,$A60))</f>
        <v>0</v>
      </c>
      <c r="J60" s="16" t="n">
        <f aca="false">IF(YEAR($A60)&lt;&gt;Setup!$B$6,"",SUMIFS(Transactions!$G:$G,Transactions!$H:$H,J$4,Transactions!$A:$A,$A60))</f>
        <v>0</v>
      </c>
      <c r="K60" s="16" t="n">
        <f aca="false">IF(YEAR($A60)&lt;&gt;Setup!$B$6,"",SUMIFS(Transactions!$G:$G,Transactions!$H:$H,K$4,Transactions!$A:$A,$A60))</f>
        <v>0</v>
      </c>
      <c r="L60" s="16" t="n">
        <f aca="false">IF(YEAR($A60)&lt;&gt;Setup!$B$6,"",SUMIFS(Transactions!$G:$G,Transactions!$H:$H,L$4,Transactions!$A:$A,$A60))</f>
        <v>0</v>
      </c>
      <c r="M60" s="16" t="n">
        <f aca="false">IF(YEAR($A60)&lt;&gt;Setup!$B$6,"",SUMIFS(Transactions!$G:$G,Transactions!$H:$H,M$4,Transactions!$A:$A,$A60))</f>
        <v>0</v>
      </c>
      <c r="N60" s="16" t="n">
        <f aca="false">IF(YEAR($A60)&lt;&gt;Setup!$B$6,"",SUMIFS(Transactions!$G:$G,Transactions!$H:$H,N$4,Transactions!$A:$A,$A60))</f>
        <v>0</v>
      </c>
      <c r="O60" s="16" t="n">
        <f aca="false">IF(YEAR($A60)&lt;&gt;Setup!$B$6,"",SUMIFS(Transactions!$G:$G,Transactions!$H:$H,O$4,Transactions!$A:$A,$A60))</f>
        <v>0</v>
      </c>
      <c r="P60" s="16" t="n">
        <f aca="false">IF(YEAR($A60)&lt;&gt;Setup!$B$6,"",SUMIFS(Transactions!$G:$G,Transactions!$H:$H,P$4,Transactions!$A:$A,$A60))</f>
        <v>0</v>
      </c>
      <c r="Q60" s="16" t="n">
        <f aca="false">IF(YEAR($A60)&lt;&gt;Setup!$B$6,"",SUM(B60:C60))</f>
        <v>0</v>
      </c>
      <c r="R60" s="16" t="n">
        <f aca="false">IF(YEAR($A60)&lt;&gt;Setup!$B$6,"",SUM(D60:F60))</f>
        <v>0</v>
      </c>
      <c r="S60" s="16" t="n">
        <f aca="false">IF(YEAR($A60)&lt;&gt;Setup!$B$6,"",SUM(G60:L60))</f>
        <v>0</v>
      </c>
      <c r="T60" s="16" t="n">
        <f aca="false">IF(YEAR($A60)&lt;&gt;Setup!$B$6,"",SUM(M60:P60))</f>
        <v>0</v>
      </c>
      <c r="U60" s="20" t="n">
        <f aca="false">IF(YEAR($A60)&lt;&gt;Setup!$B$6,"",SUM(B60:P60))</f>
        <v>0</v>
      </c>
      <c r="V60" s="20" t="n">
        <f aca="false">IF(YEAR($A60)&lt;&gt;Setup!$B$6,"",N(V59)+U60)</f>
        <v>0</v>
      </c>
    </row>
    <row r="61" customFormat="false" ht="15" hidden="false" customHeight="false" outlineLevel="0" collapsed="false">
      <c r="A61" s="19" t="n">
        <f aca="false">DATE(Setup!$B$6,1,1)+56</f>
        <v>46079</v>
      </c>
      <c r="B61" s="16" t="n">
        <f aca="false">IF(YEAR($A61)&lt;&gt;Setup!$B$6,"",SUMIFS(Transactions!$G:$G,Transactions!$H:$H,B$4,Transactions!$A:$A,$A61))</f>
        <v>0</v>
      </c>
      <c r="C61" s="16" t="n">
        <f aca="false">IF(YEAR($A61)&lt;&gt;Setup!$B$6,"",SUMIFS(Transactions!$G:$G,Transactions!$H:$H,C$4,Transactions!$A:$A,$A61))</f>
        <v>0</v>
      </c>
      <c r="D61" s="16" t="n">
        <f aca="false">IF(YEAR($A61)&lt;&gt;Setup!$B$6,"",SUMIFS(Transactions!$G:$G,Transactions!$H:$H,D$4,Transactions!$A:$A,$A61))</f>
        <v>0</v>
      </c>
      <c r="E61" s="16" t="n">
        <f aca="false">IF(YEAR($A61)&lt;&gt;Setup!$B$6,"",SUMIFS(Transactions!$G:$G,Transactions!$H:$H,E$4,Transactions!$A:$A,$A61))</f>
        <v>0</v>
      </c>
      <c r="F61" s="16" t="n">
        <f aca="false">IF(YEAR($A61)&lt;&gt;Setup!$B$6,"",SUMIFS(Transactions!$G:$G,Transactions!$H:$H,F$4,Transactions!$A:$A,$A61))</f>
        <v>0</v>
      </c>
      <c r="G61" s="16" t="n">
        <f aca="false">IF(YEAR($A61)&lt;&gt;Setup!$B$6,"",SUMIFS(Transactions!$G:$G,Transactions!$H:$H,G$4,Transactions!$A:$A,$A61))</f>
        <v>0</v>
      </c>
      <c r="H61" s="16" t="n">
        <f aca="false">IF(YEAR($A61)&lt;&gt;Setup!$B$6,"",SUMIFS(Transactions!$G:$G,Transactions!$H:$H,H$4,Transactions!$A:$A,$A61))</f>
        <v>0</v>
      </c>
      <c r="I61" s="16" t="n">
        <f aca="false">IF(YEAR($A61)&lt;&gt;Setup!$B$6,"",SUMIFS(Transactions!$G:$G,Transactions!$H:$H,I$4,Transactions!$A:$A,$A61))</f>
        <v>0</v>
      </c>
      <c r="J61" s="16" t="n">
        <f aca="false">IF(YEAR($A61)&lt;&gt;Setup!$B$6,"",SUMIFS(Transactions!$G:$G,Transactions!$H:$H,J$4,Transactions!$A:$A,$A61))</f>
        <v>0</v>
      </c>
      <c r="K61" s="16" t="n">
        <f aca="false">IF(YEAR($A61)&lt;&gt;Setup!$B$6,"",SUMIFS(Transactions!$G:$G,Transactions!$H:$H,K$4,Transactions!$A:$A,$A61))</f>
        <v>0</v>
      </c>
      <c r="L61" s="16" t="n">
        <f aca="false">IF(YEAR($A61)&lt;&gt;Setup!$B$6,"",SUMIFS(Transactions!$G:$G,Transactions!$H:$H,L$4,Transactions!$A:$A,$A61))</f>
        <v>0</v>
      </c>
      <c r="M61" s="16" t="n">
        <f aca="false">IF(YEAR($A61)&lt;&gt;Setup!$B$6,"",SUMIFS(Transactions!$G:$G,Transactions!$H:$H,M$4,Transactions!$A:$A,$A61))</f>
        <v>0</v>
      </c>
      <c r="N61" s="16" t="n">
        <f aca="false">IF(YEAR($A61)&lt;&gt;Setup!$B$6,"",SUMIFS(Transactions!$G:$G,Transactions!$H:$H,N$4,Transactions!$A:$A,$A61))</f>
        <v>0</v>
      </c>
      <c r="O61" s="16" t="n">
        <f aca="false">IF(YEAR($A61)&lt;&gt;Setup!$B$6,"",SUMIFS(Transactions!$G:$G,Transactions!$H:$H,O$4,Transactions!$A:$A,$A61))</f>
        <v>0</v>
      </c>
      <c r="P61" s="16" t="n">
        <f aca="false">IF(YEAR($A61)&lt;&gt;Setup!$B$6,"",SUMIFS(Transactions!$G:$G,Transactions!$H:$H,P$4,Transactions!$A:$A,$A61))</f>
        <v>0</v>
      </c>
      <c r="Q61" s="16" t="n">
        <f aca="false">IF(YEAR($A61)&lt;&gt;Setup!$B$6,"",SUM(B61:C61))</f>
        <v>0</v>
      </c>
      <c r="R61" s="16" t="n">
        <f aca="false">IF(YEAR($A61)&lt;&gt;Setup!$B$6,"",SUM(D61:F61))</f>
        <v>0</v>
      </c>
      <c r="S61" s="16" t="n">
        <f aca="false">IF(YEAR($A61)&lt;&gt;Setup!$B$6,"",SUM(G61:L61))</f>
        <v>0</v>
      </c>
      <c r="T61" s="16" t="n">
        <f aca="false">IF(YEAR($A61)&lt;&gt;Setup!$B$6,"",SUM(M61:P61))</f>
        <v>0</v>
      </c>
      <c r="U61" s="20" t="n">
        <f aca="false">IF(YEAR($A61)&lt;&gt;Setup!$B$6,"",SUM(B61:P61))</f>
        <v>0</v>
      </c>
      <c r="V61" s="20" t="n">
        <f aca="false">IF(YEAR($A61)&lt;&gt;Setup!$B$6,"",N(V60)+U61)</f>
        <v>0</v>
      </c>
    </row>
    <row r="62" customFormat="false" ht="15" hidden="false" customHeight="false" outlineLevel="0" collapsed="false">
      <c r="A62" s="19" t="n">
        <f aca="false">DATE(Setup!$B$6,1,1)+57</f>
        <v>46080</v>
      </c>
      <c r="B62" s="16" t="n">
        <f aca="false">IF(YEAR($A62)&lt;&gt;Setup!$B$6,"",SUMIFS(Transactions!$G:$G,Transactions!$H:$H,B$4,Transactions!$A:$A,$A62))</f>
        <v>0</v>
      </c>
      <c r="C62" s="16" t="n">
        <f aca="false">IF(YEAR($A62)&lt;&gt;Setup!$B$6,"",SUMIFS(Transactions!$G:$G,Transactions!$H:$H,C$4,Transactions!$A:$A,$A62))</f>
        <v>0</v>
      </c>
      <c r="D62" s="16" t="n">
        <f aca="false">IF(YEAR($A62)&lt;&gt;Setup!$B$6,"",SUMIFS(Transactions!$G:$G,Transactions!$H:$H,D$4,Transactions!$A:$A,$A62))</f>
        <v>0</v>
      </c>
      <c r="E62" s="16" t="n">
        <f aca="false">IF(YEAR($A62)&lt;&gt;Setup!$B$6,"",SUMIFS(Transactions!$G:$G,Transactions!$H:$H,E$4,Transactions!$A:$A,$A62))</f>
        <v>0</v>
      </c>
      <c r="F62" s="16" t="n">
        <f aca="false">IF(YEAR($A62)&lt;&gt;Setup!$B$6,"",SUMIFS(Transactions!$G:$G,Transactions!$H:$H,F$4,Transactions!$A:$A,$A62))</f>
        <v>0</v>
      </c>
      <c r="G62" s="16" t="n">
        <f aca="false">IF(YEAR($A62)&lt;&gt;Setup!$B$6,"",SUMIFS(Transactions!$G:$G,Transactions!$H:$H,G$4,Transactions!$A:$A,$A62))</f>
        <v>0</v>
      </c>
      <c r="H62" s="16" t="n">
        <f aca="false">IF(YEAR($A62)&lt;&gt;Setup!$B$6,"",SUMIFS(Transactions!$G:$G,Transactions!$H:$H,H$4,Transactions!$A:$A,$A62))</f>
        <v>0</v>
      </c>
      <c r="I62" s="16" t="n">
        <f aca="false">IF(YEAR($A62)&lt;&gt;Setup!$B$6,"",SUMIFS(Transactions!$G:$G,Transactions!$H:$H,I$4,Transactions!$A:$A,$A62))</f>
        <v>0</v>
      </c>
      <c r="J62" s="16" t="n">
        <f aca="false">IF(YEAR($A62)&lt;&gt;Setup!$B$6,"",SUMIFS(Transactions!$G:$G,Transactions!$H:$H,J$4,Transactions!$A:$A,$A62))</f>
        <v>0</v>
      </c>
      <c r="K62" s="16" t="n">
        <f aca="false">IF(YEAR($A62)&lt;&gt;Setup!$B$6,"",SUMIFS(Transactions!$G:$G,Transactions!$H:$H,K$4,Transactions!$A:$A,$A62))</f>
        <v>0</v>
      </c>
      <c r="L62" s="16" t="n">
        <f aca="false">IF(YEAR($A62)&lt;&gt;Setup!$B$6,"",SUMIFS(Transactions!$G:$G,Transactions!$H:$H,L$4,Transactions!$A:$A,$A62))</f>
        <v>0</v>
      </c>
      <c r="M62" s="16" t="n">
        <f aca="false">IF(YEAR($A62)&lt;&gt;Setup!$B$6,"",SUMIFS(Transactions!$G:$G,Transactions!$H:$H,M$4,Transactions!$A:$A,$A62))</f>
        <v>0</v>
      </c>
      <c r="N62" s="16" t="n">
        <f aca="false">IF(YEAR($A62)&lt;&gt;Setup!$B$6,"",SUMIFS(Transactions!$G:$G,Transactions!$H:$H,N$4,Transactions!$A:$A,$A62))</f>
        <v>0</v>
      </c>
      <c r="O62" s="16" t="n">
        <f aca="false">IF(YEAR($A62)&lt;&gt;Setup!$B$6,"",SUMIFS(Transactions!$G:$G,Transactions!$H:$H,O$4,Transactions!$A:$A,$A62))</f>
        <v>0</v>
      </c>
      <c r="P62" s="16" t="n">
        <f aca="false">IF(YEAR($A62)&lt;&gt;Setup!$B$6,"",SUMIFS(Transactions!$G:$G,Transactions!$H:$H,P$4,Transactions!$A:$A,$A62))</f>
        <v>0</v>
      </c>
      <c r="Q62" s="16" t="n">
        <f aca="false">IF(YEAR($A62)&lt;&gt;Setup!$B$6,"",SUM(B62:C62))</f>
        <v>0</v>
      </c>
      <c r="R62" s="16" t="n">
        <f aca="false">IF(YEAR($A62)&lt;&gt;Setup!$B$6,"",SUM(D62:F62))</f>
        <v>0</v>
      </c>
      <c r="S62" s="16" t="n">
        <f aca="false">IF(YEAR($A62)&lt;&gt;Setup!$B$6,"",SUM(G62:L62))</f>
        <v>0</v>
      </c>
      <c r="T62" s="16" t="n">
        <f aca="false">IF(YEAR($A62)&lt;&gt;Setup!$B$6,"",SUM(M62:P62))</f>
        <v>0</v>
      </c>
      <c r="U62" s="20" t="n">
        <f aca="false">IF(YEAR($A62)&lt;&gt;Setup!$B$6,"",SUM(B62:P62))</f>
        <v>0</v>
      </c>
      <c r="V62" s="20" t="n">
        <f aca="false">IF(YEAR($A62)&lt;&gt;Setup!$B$6,"",N(V61)+U62)</f>
        <v>0</v>
      </c>
    </row>
    <row r="63" customFormat="false" ht="15" hidden="false" customHeight="false" outlineLevel="0" collapsed="false">
      <c r="A63" s="19" t="n">
        <f aca="false">DATE(Setup!$B$6,1,1)+58</f>
        <v>46081</v>
      </c>
      <c r="B63" s="16" t="n">
        <f aca="false">IF(YEAR($A63)&lt;&gt;Setup!$B$6,"",SUMIFS(Transactions!$G:$G,Transactions!$H:$H,B$4,Transactions!$A:$A,$A63))</f>
        <v>0</v>
      </c>
      <c r="C63" s="16" t="n">
        <f aca="false">IF(YEAR($A63)&lt;&gt;Setup!$B$6,"",SUMIFS(Transactions!$G:$G,Transactions!$H:$H,C$4,Transactions!$A:$A,$A63))</f>
        <v>0</v>
      </c>
      <c r="D63" s="16" t="n">
        <f aca="false">IF(YEAR($A63)&lt;&gt;Setup!$B$6,"",SUMIFS(Transactions!$G:$G,Transactions!$H:$H,D$4,Transactions!$A:$A,$A63))</f>
        <v>0</v>
      </c>
      <c r="E63" s="16" t="n">
        <f aca="false">IF(YEAR($A63)&lt;&gt;Setup!$B$6,"",SUMIFS(Transactions!$G:$G,Transactions!$H:$H,E$4,Transactions!$A:$A,$A63))</f>
        <v>0</v>
      </c>
      <c r="F63" s="16" t="n">
        <f aca="false">IF(YEAR($A63)&lt;&gt;Setup!$B$6,"",SUMIFS(Transactions!$G:$G,Transactions!$H:$H,F$4,Transactions!$A:$A,$A63))</f>
        <v>0</v>
      </c>
      <c r="G63" s="16" t="n">
        <f aca="false">IF(YEAR($A63)&lt;&gt;Setup!$B$6,"",SUMIFS(Transactions!$G:$G,Transactions!$H:$H,G$4,Transactions!$A:$A,$A63))</f>
        <v>0</v>
      </c>
      <c r="H63" s="16" t="n">
        <f aca="false">IF(YEAR($A63)&lt;&gt;Setup!$B$6,"",SUMIFS(Transactions!$G:$G,Transactions!$H:$H,H$4,Transactions!$A:$A,$A63))</f>
        <v>0</v>
      </c>
      <c r="I63" s="16" t="n">
        <f aca="false">IF(YEAR($A63)&lt;&gt;Setup!$B$6,"",SUMIFS(Transactions!$G:$G,Transactions!$H:$H,I$4,Transactions!$A:$A,$A63))</f>
        <v>0</v>
      </c>
      <c r="J63" s="16" t="n">
        <f aca="false">IF(YEAR($A63)&lt;&gt;Setup!$B$6,"",SUMIFS(Transactions!$G:$G,Transactions!$H:$H,J$4,Transactions!$A:$A,$A63))</f>
        <v>0</v>
      </c>
      <c r="K63" s="16" t="n">
        <f aca="false">IF(YEAR($A63)&lt;&gt;Setup!$B$6,"",SUMIFS(Transactions!$G:$G,Transactions!$H:$H,K$4,Transactions!$A:$A,$A63))</f>
        <v>0</v>
      </c>
      <c r="L63" s="16" t="n">
        <f aca="false">IF(YEAR($A63)&lt;&gt;Setup!$B$6,"",SUMIFS(Transactions!$G:$G,Transactions!$H:$H,L$4,Transactions!$A:$A,$A63))</f>
        <v>0</v>
      </c>
      <c r="M63" s="16" t="n">
        <f aca="false">IF(YEAR($A63)&lt;&gt;Setup!$B$6,"",SUMIFS(Transactions!$G:$G,Transactions!$H:$H,M$4,Transactions!$A:$A,$A63))</f>
        <v>0</v>
      </c>
      <c r="N63" s="16" t="n">
        <f aca="false">IF(YEAR($A63)&lt;&gt;Setup!$B$6,"",SUMIFS(Transactions!$G:$G,Transactions!$H:$H,N$4,Transactions!$A:$A,$A63))</f>
        <v>0</v>
      </c>
      <c r="O63" s="16" t="n">
        <f aca="false">IF(YEAR($A63)&lt;&gt;Setup!$B$6,"",SUMIFS(Transactions!$G:$G,Transactions!$H:$H,O$4,Transactions!$A:$A,$A63))</f>
        <v>0</v>
      </c>
      <c r="P63" s="16" t="n">
        <f aca="false">IF(YEAR($A63)&lt;&gt;Setup!$B$6,"",SUMIFS(Transactions!$G:$G,Transactions!$H:$H,P$4,Transactions!$A:$A,$A63))</f>
        <v>0</v>
      </c>
      <c r="Q63" s="16" t="n">
        <f aca="false">IF(YEAR($A63)&lt;&gt;Setup!$B$6,"",SUM(B63:C63))</f>
        <v>0</v>
      </c>
      <c r="R63" s="16" t="n">
        <f aca="false">IF(YEAR($A63)&lt;&gt;Setup!$B$6,"",SUM(D63:F63))</f>
        <v>0</v>
      </c>
      <c r="S63" s="16" t="n">
        <f aca="false">IF(YEAR($A63)&lt;&gt;Setup!$B$6,"",SUM(G63:L63))</f>
        <v>0</v>
      </c>
      <c r="T63" s="16" t="n">
        <f aca="false">IF(YEAR($A63)&lt;&gt;Setup!$B$6,"",SUM(M63:P63))</f>
        <v>0</v>
      </c>
      <c r="U63" s="20" t="n">
        <f aca="false">IF(YEAR($A63)&lt;&gt;Setup!$B$6,"",SUM(B63:P63))</f>
        <v>0</v>
      </c>
      <c r="V63" s="20" t="n">
        <f aca="false">IF(YEAR($A63)&lt;&gt;Setup!$B$6,"",N(V62)+U63)</f>
        <v>0</v>
      </c>
    </row>
    <row r="64" customFormat="false" ht="15" hidden="false" customHeight="false" outlineLevel="0" collapsed="false">
      <c r="A64" s="19" t="n">
        <f aca="false">DATE(Setup!$B$6,1,1)+59</f>
        <v>46082</v>
      </c>
      <c r="B64" s="16" t="n">
        <f aca="false">IF(YEAR($A64)&lt;&gt;Setup!$B$6,"",SUMIFS(Transactions!$G:$G,Transactions!$H:$H,B$4,Transactions!$A:$A,$A64))</f>
        <v>0</v>
      </c>
      <c r="C64" s="16" t="n">
        <f aca="false">IF(YEAR($A64)&lt;&gt;Setup!$B$6,"",SUMIFS(Transactions!$G:$G,Transactions!$H:$H,C$4,Transactions!$A:$A,$A64))</f>
        <v>0</v>
      </c>
      <c r="D64" s="16" t="n">
        <f aca="false">IF(YEAR($A64)&lt;&gt;Setup!$B$6,"",SUMIFS(Transactions!$G:$G,Transactions!$H:$H,D$4,Transactions!$A:$A,$A64))</f>
        <v>0</v>
      </c>
      <c r="E64" s="16" t="n">
        <f aca="false">IF(YEAR($A64)&lt;&gt;Setup!$B$6,"",SUMIFS(Transactions!$G:$G,Transactions!$H:$H,E$4,Transactions!$A:$A,$A64))</f>
        <v>0</v>
      </c>
      <c r="F64" s="16" t="n">
        <f aca="false">IF(YEAR($A64)&lt;&gt;Setup!$B$6,"",SUMIFS(Transactions!$G:$G,Transactions!$H:$H,F$4,Transactions!$A:$A,$A64))</f>
        <v>0</v>
      </c>
      <c r="G64" s="16" t="n">
        <f aca="false">IF(YEAR($A64)&lt;&gt;Setup!$B$6,"",SUMIFS(Transactions!$G:$G,Transactions!$H:$H,G$4,Transactions!$A:$A,$A64))</f>
        <v>0</v>
      </c>
      <c r="H64" s="16" t="n">
        <f aca="false">IF(YEAR($A64)&lt;&gt;Setup!$B$6,"",SUMIFS(Transactions!$G:$G,Transactions!$H:$H,H$4,Transactions!$A:$A,$A64))</f>
        <v>0</v>
      </c>
      <c r="I64" s="16" t="n">
        <f aca="false">IF(YEAR($A64)&lt;&gt;Setup!$B$6,"",SUMIFS(Transactions!$G:$G,Transactions!$H:$H,I$4,Transactions!$A:$A,$A64))</f>
        <v>0</v>
      </c>
      <c r="J64" s="16" t="n">
        <f aca="false">IF(YEAR($A64)&lt;&gt;Setup!$B$6,"",SUMIFS(Transactions!$G:$G,Transactions!$H:$H,J$4,Transactions!$A:$A,$A64))</f>
        <v>0</v>
      </c>
      <c r="K64" s="16" t="n">
        <f aca="false">IF(YEAR($A64)&lt;&gt;Setup!$B$6,"",SUMIFS(Transactions!$G:$G,Transactions!$H:$H,K$4,Transactions!$A:$A,$A64))</f>
        <v>0</v>
      </c>
      <c r="L64" s="16" t="n">
        <f aca="false">IF(YEAR($A64)&lt;&gt;Setup!$B$6,"",SUMIFS(Transactions!$G:$G,Transactions!$H:$H,L$4,Transactions!$A:$A,$A64))</f>
        <v>0</v>
      </c>
      <c r="M64" s="16" t="n">
        <f aca="false">IF(YEAR($A64)&lt;&gt;Setup!$B$6,"",SUMIFS(Transactions!$G:$G,Transactions!$H:$H,M$4,Transactions!$A:$A,$A64))</f>
        <v>0</v>
      </c>
      <c r="N64" s="16" t="n">
        <f aca="false">IF(YEAR($A64)&lt;&gt;Setup!$B$6,"",SUMIFS(Transactions!$G:$G,Transactions!$H:$H,N$4,Transactions!$A:$A,$A64))</f>
        <v>0</v>
      </c>
      <c r="O64" s="16" t="n">
        <f aca="false">IF(YEAR($A64)&lt;&gt;Setup!$B$6,"",SUMIFS(Transactions!$G:$G,Transactions!$H:$H,O$4,Transactions!$A:$A,$A64))</f>
        <v>0</v>
      </c>
      <c r="P64" s="16" t="n">
        <f aca="false">IF(YEAR($A64)&lt;&gt;Setup!$B$6,"",SUMIFS(Transactions!$G:$G,Transactions!$H:$H,P$4,Transactions!$A:$A,$A64))</f>
        <v>0</v>
      </c>
      <c r="Q64" s="16" t="n">
        <f aca="false">IF(YEAR($A64)&lt;&gt;Setup!$B$6,"",SUM(B64:C64))</f>
        <v>0</v>
      </c>
      <c r="R64" s="16" t="n">
        <f aca="false">IF(YEAR($A64)&lt;&gt;Setup!$B$6,"",SUM(D64:F64))</f>
        <v>0</v>
      </c>
      <c r="S64" s="16" t="n">
        <f aca="false">IF(YEAR($A64)&lt;&gt;Setup!$B$6,"",SUM(G64:L64))</f>
        <v>0</v>
      </c>
      <c r="T64" s="16" t="n">
        <f aca="false">IF(YEAR($A64)&lt;&gt;Setup!$B$6,"",SUM(M64:P64))</f>
        <v>0</v>
      </c>
      <c r="U64" s="20" t="n">
        <f aca="false">IF(YEAR($A64)&lt;&gt;Setup!$B$6,"",SUM(B64:P64))</f>
        <v>0</v>
      </c>
      <c r="V64" s="20" t="n">
        <f aca="false">IF(YEAR($A64)&lt;&gt;Setup!$B$6,"",N(V63)+U64)</f>
        <v>0</v>
      </c>
    </row>
    <row r="65" customFormat="false" ht="15" hidden="false" customHeight="false" outlineLevel="0" collapsed="false">
      <c r="A65" s="19" t="n">
        <f aca="false">DATE(Setup!$B$6,1,1)+60</f>
        <v>46083</v>
      </c>
      <c r="B65" s="16" t="n">
        <f aca="false">IF(YEAR($A65)&lt;&gt;Setup!$B$6,"",SUMIFS(Transactions!$G:$G,Transactions!$H:$H,B$4,Transactions!$A:$A,$A65))</f>
        <v>0</v>
      </c>
      <c r="C65" s="16" t="n">
        <f aca="false">IF(YEAR($A65)&lt;&gt;Setup!$B$6,"",SUMIFS(Transactions!$G:$G,Transactions!$H:$H,C$4,Transactions!$A:$A,$A65))</f>
        <v>0</v>
      </c>
      <c r="D65" s="16" t="n">
        <f aca="false">IF(YEAR($A65)&lt;&gt;Setup!$B$6,"",SUMIFS(Transactions!$G:$G,Transactions!$H:$H,D$4,Transactions!$A:$A,$A65))</f>
        <v>0</v>
      </c>
      <c r="E65" s="16" t="n">
        <f aca="false">IF(YEAR($A65)&lt;&gt;Setup!$B$6,"",SUMIFS(Transactions!$G:$G,Transactions!$H:$H,E$4,Transactions!$A:$A,$A65))</f>
        <v>0</v>
      </c>
      <c r="F65" s="16" t="n">
        <f aca="false">IF(YEAR($A65)&lt;&gt;Setup!$B$6,"",SUMIFS(Transactions!$G:$G,Transactions!$H:$H,F$4,Transactions!$A:$A,$A65))</f>
        <v>0</v>
      </c>
      <c r="G65" s="16" t="n">
        <f aca="false">IF(YEAR($A65)&lt;&gt;Setup!$B$6,"",SUMIFS(Transactions!$G:$G,Transactions!$H:$H,G$4,Transactions!$A:$A,$A65))</f>
        <v>0</v>
      </c>
      <c r="H65" s="16" t="n">
        <f aca="false">IF(YEAR($A65)&lt;&gt;Setup!$B$6,"",SUMIFS(Transactions!$G:$G,Transactions!$H:$H,H$4,Transactions!$A:$A,$A65))</f>
        <v>0</v>
      </c>
      <c r="I65" s="16" t="n">
        <f aca="false">IF(YEAR($A65)&lt;&gt;Setup!$B$6,"",SUMIFS(Transactions!$G:$G,Transactions!$H:$H,I$4,Transactions!$A:$A,$A65))</f>
        <v>0</v>
      </c>
      <c r="J65" s="16" t="n">
        <f aca="false">IF(YEAR($A65)&lt;&gt;Setup!$B$6,"",SUMIFS(Transactions!$G:$G,Transactions!$H:$H,J$4,Transactions!$A:$A,$A65))</f>
        <v>0</v>
      </c>
      <c r="K65" s="16" t="n">
        <f aca="false">IF(YEAR($A65)&lt;&gt;Setup!$B$6,"",SUMIFS(Transactions!$G:$G,Transactions!$H:$H,K$4,Transactions!$A:$A,$A65))</f>
        <v>0</v>
      </c>
      <c r="L65" s="16" t="n">
        <f aca="false">IF(YEAR($A65)&lt;&gt;Setup!$B$6,"",SUMIFS(Transactions!$G:$G,Transactions!$H:$H,L$4,Transactions!$A:$A,$A65))</f>
        <v>0</v>
      </c>
      <c r="M65" s="16" t="n">
        <f aca="false">IF(YEAR($A65)&lt;&gt;Setup!$B$6,"",SUMIFS(Transactions!$G:$G,Transactions!$H:$H,M$4,Transactions!$A:$A,$A65))</f>
        <v>0</v>
      </c>
      <c r="N65" s="16" t="n">
        <f aca="false">IF(YEAR($A65)&lt;&gt;Setup!$B$6,"",SUMIFS(Transactions!$G:$G,Transactions!$H:$H,N$4,Transactions!$A:$A,$A65))</f>
        <v>0</v>
      </c>
      <c r="O65" s="16" t="n">
        <f aca="false">IF(YEAR($A65)&lt;&gt;Setup!$B$6,"",SUMIFS(Transactions!$G:$G,Transactions!$H:$H,O$4,Transactions!$A:$A,$A65))</f>
        <v>0</v>
      </c>
      <c r="P65" s="16" t="n">
        <f aca="false">IF(YEAR($A65)&lt;&gt;Setup!$B$6,"",SUMIFS(Transactions!$G:$G,Transactions!$H:$H,P$4,Transactions!$A:$A,$A65))</f>
        <v>0</v>
      </c>
      <c r="Q65" s="16" t="n">
        <f aca="false">IF(YEAR($A65)&lt;&gt;Setup!$B$6,"",SUM(B65:C65))</f>
        <v>0</v>
      </c>
      <c r="R65" s="16" t="n">
        <f aca="false">IF(YEAR($A65)&lt;&gt;Setup!$B$6,"",SUM(D65:F65))</f>
        <v>0</v>
      </c>
      <c r="S65" s="16" t="n">
        <f aca="false">IF(YEAR($A65)&lt;&gt;Setup!$B$6,"",SUM(G65:L65))</f>
        <v>0</v>
      </c>
      <c r="T65" s="16" t="n">
        <f aca="false">IF(YEAR($A65)&lt;&gt;Setup!$B$6,"",SUM(M65:P65))</f>
        <v>0</v>
      </c>
      <c r="U65" s="20" t="n">
        <f aca="false">IF(YEAR($A65)&lt;&gt;Setup!$B$6,"",SUM(B65:P65))</f>
        <v>0</v>
      </c>
      <c r="V65" s="20" t="n">
        <f aca="false">IF(YEAR($A65)&lt;&gt;Setup!$B$6,"",N(V64)+U65)</f>
        <v>0</v>
      </c>
    </row>
    <row r="66" customFormat="false" ht="15" hidden="false" customHeight="false" outlineLevel="0" collapsed="false">
      <c r="A66" s="19" t="n">
        <f aca="false">DATE(Setup!$B$6,1,1)+61</f>
        <v>46084</v>
      </c>
      <c r="B66" s="16" t="n">
        <f aca="false">IF(YEAR($A66)&lt;&gt;Setup!$B$6,"",SUMIFS(Transactions!$G:$G,Transactions!$H:$H,B$4,Transactions!$A:$A,$A66))</f>
        <v>0</v>
      </c>
      <c r="C66" s="16" t="n">
        <f aca="false">IF(YEAR($A66)&lt;&gt;Setup!$B$6,"",SUMIFS(Transactions!$G:$G,Transactions!$H:$H,C$4,Transactions!$A:$A,$A66))</f>
        <v>0</v>
      </c>
      <c r="D66" s="16" t="n">
        <f aca="false">IF(YEAR($A66)&lt;&gt;Setup!$B$6,"",SUMIFS(Transactions!$G:$G,Transactions!$H:$H,D$4,Transactions!$A:$A,$A66))</f>
        <v>0</v>
      </c>
      <c r="E66" s="16" t="n">
        <f aca="false">IF(YEAR($A66)&lt;&gt;Setup!$B$6,"",SUMIFS(Transactions!$G:$G,Transactions!$H:$H,E$4,Transactions!$A:$A,$A66))</f>
        <v>0</v>
      </c>
      <c r="F66" s="16" t="n">
        <f aca="false">IF(YEAR($A66)&lt;&gt;Setup!$B$6,"",SUMIFS(Transactions!$G:$G,Transactions!$H:$H,F$4,Transactions!$A:$A,$A66))</f>
        <v>0</v>
      </c>
      <c r="G66" s="16" t="n">
        <f aca="false">IF(YEAR($A66)&lt;&gt;Setup!$B$6,"",SUMIFS(Transactions!$G:$G,Transactions!$H:$H,G$4,Transactions!$A:$A,$A66))</f>
        <v>0</v>
      </c>
      <c r="H66" s="16" t="n">
        <f aca="false">IF(YEAR($A66)&lt;&gt;Setup!$B$6,"",SUMIFS(Transactions!$G:$G,Transactions!$H:$H,H$4,Transactions!$A:$A,$A66))</f>
        <v>0</v>
      </c>
      <c r="I66" s="16" t="n">
        <f aca="false">IF(YEAR($A66)&lt;&gt;Setup!$B$6,"",SUMIFS(Transactions!$G:$G,Transactions!$H:$H,I$4,Transactions!$A:$A,$A66))</f>
        <v>0</v>
      </c>
      <c r="J66" s="16" t="n">
        <f aca="false">IF(YEAR($A66)&lt;&gt;Setup!$B$6,"",SUMIFS(Transactions!$G:$G,Transactions!$H:$H,J$4,Transactions!$A:$A,$A66))</f>
        <v>0</v>
      </c>
      <c r="K66" s="16" t="n">
        <f aca="false">IF(YEAR($A66)&lt;&gt;Setup!$B$6,"",SUMIFS(Transactions!$G:$G,Transactions!$H:$H,K$4,Transactions!$A:$A,$A66))</f>
        <v>0</v>
      </c>
      <c r="L66" s="16" t="n">
        <f aca="false">IF(YEAR($A66)&lt;&gt;Setup!$B$6,"",SUMIFS(Transactions!$G:$G,Transactions!$H:$H,L$4,Transactions!$A:$A,$A66))</f>
        <v>0</v>
      </c>
      <c r="M66" s="16" t="n">
        <f aca="false">IF(YEAR($A66)&lt;&gt;Setup!$B$6,"",SUMIFS(Transactions!$G:$G,Transactions!$H:$H,M$4,Transactions!$A:$A,$A66))</f>
        <v>0</v>
      </c>
      <c r="N66" s="16" t="n">
        <f aca="false">IF(YEAR($A66)&lt;&gt;Setup!$B$6,"",SUMIFS(Transactions!$G:$G,Transactions!$H:$H,N$4,Transactions!$A:$A,$A66))</f>
        <v>0</v>
      </c>
      <c r="O66" s="16" t="n">
        <f aca="false">IF(YEAR($A66)&lt;&gt;Setup!$B$6,"",SUMIFS(Transactions!$G:$G,Transactions!$H:$H,O$4,Transactions!$A:$A,$A66))</f>
        <v>0</v>
      </c>
      <c r="P66" s="16" t="n">
        <f aca="false">IF(YEAR($A66)&lt;&gt;Setup!$B$6,"",SUMIFS(Transactions!$G:$G,Transactions!$H:$H,P$4,Transactions!$A:$A,$A66))</f>
        <v>0</v>
      </c>
      <c r="Q66" s="16" t="n">
        <f aca="false">IF(YEAR($A66)&lt;&gt;Setup!$B$6,"",SUM(B66:C66))</f>
        <v>0</v>
      </c>
      <c r="R66" s="16" t="n">
        <f aca="false">IF(YEAR($A66)&lt;&gt;Setup!$B$6,"",SUM(D66:F66))</f>
        <v>0</v>
      </c>
      <c r="S66" s="16" t="n">
        <f aca="false">IF(YEAR($A66)&lt;&gt;Setup!$B$6,"",SUM(G66:L66))</f>
        <v>0</v>
      </c>
      <c r="T66" s="16" t="n">
        <f aca="false">IF(YEAR($A66)&lt;&gt;Setup!$B$6,"",SUM(M66:P66))</f>
        <v>0</v>
      </c>
      <c r="U66" s="20" t="n">
        <f aca="false">IF(YEAR($A66)&lt;&gt;Setup!$B$6,"",SUM(B66:P66))</f>
        <v>0</v>
      </c>
      <c r="V66" s="20" t="n">
        <f aca="false">IF(YEAR($A66)&lt;&gt;Setup!$B$6,"",N(V65)+U66)</f>
        <v>0</v>
      </c>
    </row>
    <row r="67" customFormat="false" ht="15" hidden="false" customHeight="false" outlineLevel="0" collapsed="false">
      <c r="A67" s="19" t="n">
        <f aca="false">DATE(Setup!$B$6,1,1)+62</f>
        <v>46085</v>
      </c>
      <c r="B67" s="16" t="n">
        <f aca="false">IF(YEAR($A67)&lt;&gt;Setup!$B$6,"",SUMIFS(Transactions!$G:$G,Transactions!$H:$H,B$4,Transactions!$A:$A,$A67))</f>
        <v>0</v>
      </c>
      <c r="C67" s="16" t="n">
        <f aca="false">IF(YEAR($A67)&lt;&gt;Setup!$B$6,"",SUMIFS(Transactions!$G:$G,Transactions!$H:$H,C$4,Transactions!$A:$A,$A67))</f>
        <v>0</v>
      </c>
      <c r="D67" s="16" t="n">
        <f aca="false">IF(YEAR($A67)&lt;&gt;Setup!$B$6,"",SUMIFS(Transactions!$G:$G,Transactions!$H:$H,D$4,Transactions!$A:$A,$A67))</f>
        <v>0</v>
      </c>
      <c r="E67" s="16" t="n">
        <f aca="false">IF(YEAR($A67)&lt;&gt;Setup!$B$6,"",SUMIFS(Transactions!$G:$G,Transactions!$H:$H,E$4,Transactions!$A:$A,$A67))</f>
        <v>0</v>
      </c>
      <c r="F67" s="16" t="n">
        <f aca="false">IF(YEAR($A67)&lt;&gt;Setup!$B$6,"",SUMIFS(Transactions!$G:$G,Transactions!$H:$H,F$4,Transactions!$A:$A,$A67))</f>
        <v>0</v>
      </c>
      <c r="G67" s="16" t="n">
        <f aca="false">IF(YEAR($A67)&lt;&gt;Setup!$B$6,"",SUMIFS(Transactions!$G:$G,Transactions!$H:$H,G$4,Transactions!$A:$A,$A67))</f>
        <v>0</v>
      </c>
      <c r="H67" s="16" t="n">
        <f aca="false">IF(YEAR($A67)&lt;&gt;Setup!$B$6,"",SUMIFS(Transactions!$G:$G,Transactions!$H:$H,H$4,Transactions!$A:$A,$A67))</f>
        <v>0</v>
      </c>
      <c r="I67" s="16" t="n">
        <f aca="false">IF(YEAR($A67)&lt;&gt;Setup!$B$6,"",SUMIFS(Transactions!$G:$G,Transactions!$H:$H,I$4,Transactions!$A:$A,$A67))</f>
        <v>0</v>
      </c>
      <c r="J67" s="16" t="n">
        <f aca="false">IF(YEAR($A67)&lt;&gt;Setup!$B$6,"",SUMIFS(Transactions!$G:$G,Transactions!$H:$H,J$4,Transactions!$A:$A,$A67))</f>
        <v>0</v>
      </c>
      <c r="K67" s="16" t="n">
        <f aca="false">IF(YEAR($A67)&lt;&gt;Setup!$B$6,"",SUMIFS(Transactions!$G:$G,Transactions!$H:$H,K$4,Transactions!$A:$A,$A67))</f>
        <v>0</v>
      </c>
      <c r="L67" s="16" t="n">
        <f aca="false">IF(YEAR($A67)&lt;&gt;Setup!$B$6,"",SUMIFS(Transactions!$G:$G,Transactions!$H:$H,L$4,Transactions!$A:$A,$A67))</f>
        <v>0</v>
      </c>
      <c r="M67" s="16" t="n">
        <f aca="false">IF(YEAR($A67)&lt;&gt;Setup!$B$6,"",SUMIFS(Transactions!$G:$G,Transactions!$H:$H,M$4,Transactions!$A:$A,$A67))</f>
        <v>0</v>
      </c>
      <c r="N67" s="16" t="n">
        <f aca="false">IF(YEAR($A67)&lt;&gt;Setup!$B$6,"",SUMIFS(Transactions!$G:$G,Transactions!$H:$H,N$4,Transactions!$A:$A,$A67))</f>
        <v>0</v>
      </c>
      <c r="O67" s="16" t="n">
        <f aca="false">IF(YEAR($A67)&lt;&gt;Setup!$B$6,"",SUMIFS(Transactions!$G:$G,Transactions!$H:$H,O$4,Transactions!$A:$A,$A67))</f>
        <v>0</v>
      </c>
      <c r="P67" s="16" t="n">
        <f aca="false">IF(YEAR($A67)&lt;&gt;Setup!$B$6,"",SUMIFS(Transactions!$G:$G,Transactions!$H:$H,P$4,Transactions!$A:$A,$A67))</f>
        <v>0</v>
      </c>
      <c r="Q67" s="16" t="n">
        <f aca="false">IF(YEAR($A67)&lt;&gt;Setup!$B$6,"",SUM(B67:C67))</f>
        <v>0</v>
      </c>
      <c r="R67" s="16" t="n">
        <f aca="false">IF(YEAR($A67)&lt;&gt;Setup!$B$6,"",SUM(D67:F67))</f>
        <v>0</v>
      </c>
      <c r="S67" s="16" t="n">
        <f aca="false">IF(YEAR($A67)&lt;&gt;Setup!$B$6,"",SUM(G67:L67))</f>
        <v>0</v>
      </c>
      <c r="T67" s="16" t="n">
        <f aca="false">IF(YEAR($A67)&lt;&gt;Setup!$B$6,"",SUM(M67:P67))</f>
        <v>0</v>
      </c>
      <c r="U67" s="20" t="n">
        <f aca="false">IF(YEAR($A67)&lt;&gt;Setup!$B$6,"",SUM(B67:P67))</f>
        <v>0</v>
      </c>
      <c r="V67" s="20" t="n">
        <f aca="false">IF(YEAR($A67)&lt;&gt;Setup!$B$6,"",N(V66)+U67)</f>
        <v>0</v>
      </c>
    </row>
    <row r="68" customFormat="false" ht="15" hidden="false" customHeight="false" outlineLevel="0" collapsed="false">
      <c r="A68" s="19" t="n">
        <f aca="false">DATE(Setup!$B$6,1,1)+63</f>
        <v>46086</v>
      </c>
      <c r="B68" s="16" t="n">
        <f aca="false">IF(YEAR($A68)&lt;&gt;Setup!$B$6,"",SUMIFS(Transactions!$G:$G,Transactions!$H:$H,B$4,Transactions!$A:$A,$A68))</f>
        <v>0</v>
      </c>
      <c r="C68" s="16" t="n">
        <f aca="false">IF(YEAR($A68)&lt;&gt;Setup!$B$6,"",SUMIFS(Transactions!$G:$G,Transactions!$H:$H,C$4,Transactions!$A:$A,$A68))</f>
        <v>0</v>
      </c>
      <c r="D68" s="16" t="n">
        <f aca="false">IF(YEAR($A68)&lt;&gt;Setup!$B$6,"",SUMIFS(Transactions!$G:$G,Transactions!$H:$H,D$4,Transactions!$A:$A,$A68))</f>
        <v>0</v>
      </c>
      <c r="E68" s="16" t="n">
        <f aca="false">IF(YEAR($A68)&lt;&gt;Setup!$B$6,"",SUMIFS(Transactions!$G:$G,Transactions!$H:$H,E$4,Transactions!$A:$A,$A68))</f>
        <v>0</v>
      </c>
      <c r="F68" s="16" t="n">
        <f aca="false">IF(YEAR($A68)&lt;&gt;Setup!$B$6,"",SUMIFS(Transactions!$G:$G,Transactions!$H:$H,F$4,Transactions!$A:$A,$A68))</f>
        <v>0</v>
      </c>
      <c r="G68" s="16" t="n">
        <f aca="false">IF(YEAR($A68)&lt;&gt;Setup!$B$6,"",SUMIFS(Transactions!$G:$G,Transactions!$H:$H,G$4,Transactions!$A:$A,$A68))</f>
        <v>0</v>
      </c>
      <c r="H68" s="16" t="n">
        <f aca="false">IF(YEAR($A68)&lt;&gt;Setup!$B$6,"",SUMIFS(Transactions!$G:$G,Transactions!$H:$H,H$4,Transactions!$A:$A,$A68))</f>
        <v>0</v>
      </c>
      <c r="I68" s="16" t="n">
        <f aca="false">IF(YEAR($A68)&lt;&gt;Setup!$B$6,"",SUMIFS(Transactions!$G:$G,Transactions!$H:$H,I$4,Transactions!$A:$A,$A68))</f>
        <v>0</v>
      </c>
      <c r="J68" s="16" t="n">
        <f aca="false">IF(YEAR($A68)&lt;&gt;Setup!$B$6,"",SUMIFS(Transactions!$G:$G,Transactions!$H:$H,J$4,Transactions!$A:$A,$A68))</f>
        <v>0</v>
      </c>
      <c r="K68" s="16" t="n">
        <f aca="false">IF(YEAR($A68)&lt;&gt;Setup!$B$6,"",SUMIFS(Transactions!$G:$G,Transactions!$H:$H,K$4,Transactions!$A:$A,$A68))</f>
        <v>0</v>
      </c>
      <c r="L68" s="16" t="n">
        <f aca="false">IF(YEAR($A68)&lt;&gt;Setup!$B$6,"",SUMIFS(Transactions!$G:$G,Transactions!$H:$H,L$4,Transactions!$A:$A,$A68))</f>
        <v>0</v>
      </c>
      <c r="M68" s="16" t="n">
        <f aca="false">IF(YEAR($A68)&lt;&gt;Setup!$B$6,"",SUMIFS(Transactions!$G:$G,Transactions!$H:$H,M$4,Transactions!$A:$A,$A68))</f>
        <v>0</v>
      </c>
      <c r="N68" s="16" t="n">
        <f aca="false">IF(YEAR($A68)&lt;&gt;Setup!$B$6,"",SUMIFS(Transactions!$G:$G,Transactions!$H:$H,N$4,Transactions!$A:$A,$A68))</f>
        <v>0</v>
      </c>
      <c r="O68" s="16" t="n">
        <f aca="false">IF(YEAR($A68)&lt;&gt;Setup!$B$6,"",SUMIFS(Transactions!$G:$G,Transactions!$H:$H,O$4,Transactions!$A:$A,$A68))</f>
        <v>0</v>
      </c>
      <c r="P68" s="16" t="n">
        <f aca="false">IF(YEAR($A68)&lt;&gt;Setup!$B$6,"",SUMIFS(Transactions!$G:$G,Transactions!$H:$H,P$4,Transactions!$A:$A,$A68))</f>
        <v>0</v>
      </c>
      <c r="Q68" s="16" t="n">
        <f aca="false">IF(YEAR($A68)&lt;&gt;Setup!$B$6,"",SUM(B68:C68))</f>
        <v>0</v>
      </c>
      <c r="R68" s="16" t="n">
        <f aca="false">IF(YEAR($A68)&lt;&gt;Setup!$B$6,"",SUM(D68:F68))</f>
        <v>0</v>
      </c>
      <c r="S68" s="16" t="n">
        <f aca="false">IF(YEAR($A68)&lt;&gt;Setup!$B$6,"",SUM(G68:L68))</f>
        <v>0</v>
      </c>
      <c r="T68" s="16" t="n">
        <f aca="false">IF(YEAR($A68)&lt;&gt;Setup!$B$6,"",SUM(M68:P68))</f>
        <v>0</v>
      </c>
      <c r="U68" s="20" t="n">
        <f aca="false">IF(YEAR($A68)&lt;&gt;Setup!$B$6,"",SUM(B68:P68))</f>
        <v>0</v>
      </c>
      <c r="V68" s="20" t="n">
        <f aca="false">IF(YEAR($A68)&lt;&gt;Setup!$B$6,"",N(V67)+U68)</f>
        <v>0</v>
      </c>
    </row>
    <row r="69" customFormat="false" ht="15" hidden="false" customHeight="false" outlineLevel="0" collapsed="false">
      <c r="A69" s="19" t="n">
        <f aca="false">DATE(Setup!$B$6,1,1)+64</f>
        <v>46087</v>
      </c>
      <c r="B69" s="16" t="n">
        <f aca="false">IF(YEAR($A69)&lt;&gt;Setup!$B$6,"",SUMIFS(Transactions!$G:$G,Transactions!$H:$H,B$4,Transactions!$A:$A,$A69))</f>
        <v>0</v>
      </c>
      <c r="C69" s="16" t="n">
        <f aca="false">IF(YEAR($A69)&lt;&gt;Setup!$B$6,"",SUMIFS(Transactions!$G:$G,Transactions!$H:$H,C$4,Transactions!$A:$A,$A69))</f>
        <v>0</v>
      </c>
      <c r="D69" s="16" t="n">
        <f aca="false">IF(YEAR($A69)&lt;&gt;Setup!$B$6,"",SUMIFS(Transactions!$G:$G,Transactions!$H:$H,D$4,Transactions!$A:$A,$A69))</f>
        <v>0</v>
      </c>
      <c r="E69" s="16" t="n">
        <f aca="false">IF(YEAR($A69)&lt;&gt;Setup!$B$6,"",SUMIFS(Transactions!$G:$G,Transactions!$H:$H,E$4,Transactions!$A:$A,$A69))</f>
        <v>0</v>
      </c>
      <c r="F69" s="16" t="n">
        <f aca="false">IF(YEAR($A69)&lt;&gt;Setup!$B$6,"",SUMIFS(Transactions!$G:$G,Transactions!$H:$H,F$4,Transactions!$A:$A,$A69))</f>
        <v>0</v>
      </c>
      <c r="G69" s="16" t="n">
        <f aca="false">IF(YEAR($A69)&lt;&gt;Setup!$B$6,"",SUMIFS(Transactions!$G:$G,Transactions!$H:$H,G$4,Transactions!$A:$A,$A69))</f>
        <v>0</v>
      </c>
      <c r="H69" s="16" t="n">
        <f aca="false">IF(YEAR($A69)&lt;&gt;Setup!$B$6,"",SUMIFS(Transactions!$G:$G,Transactions!$H:$H,H$4,Transactions!$A:$A,$A69))</f>
        <v>0</v>
      </c>
      <c r="I69" s="16" t="n">
        <f aca="false">IF(YEAR($A69)&lt;&gt;Setup!$B$6,"",SUMIFS(Transactions!$G:$G,Transactions!$H:$H,I$4,Transactions!$A:$A,$A69))</f>
        <v>0</v>
      </c>
      <c r="J69" s="16" t="n">
        <f aca="false">IF(YEAR($A69)&lt;&gt;Setup!$B$6,"",SUMIFS(Transactions!$G:$G,Transactions!$H:$H,J$4,Transactions!$A:$A,$A69))</f>
        <v>0</v>
      </c>
      <c r="K69" s="16" t="n">
        <f aca="false">IF(YEAR($A69)&lt;&gt;Setup!$B$6,"",SUMIFS(Transactions!$G:$G,Transactions!$H:$H,K$4,Transactions!$A:$A,$A69))</f>
        <v>0</v>
      </c>
      <c r="L69" s="16" t="n">
        <f aca="false">IF(YEAR($A69)&lt;&gt;Setup!$B$6,"",SUMIFS(Transactions!$G:$G,Transactions!$H:$H,L$4,Transactions!$A:$A,$A69))</f>
        <v>0</v>
      </c>
      <c r="M69" s="16" t="n">
        <f aca="false">IF(YEAR($A69)&lt;&gt;Setup!$B$6,"",SUMIFS(Transactions!$G:$G,Transactions!$H:$H,M$4,Transactions!$A:$A,$A69))</f>
        <v>0</v>
      </c>
      <c r="N69" s="16" t="n">
        <f aca="false">IF(YEAR($A69)&lt;&gt;Setup!$B$6,"",SUMIFS(Transactions!$G:$G,Transactions!$H:$H,N$4,Transactions!$A:$A,$A69))</f>
        <v>0</v>
      </c>
      <c r="O69" s="16" t="n">
        <f aca="false">IF(YEAR($A69)&lt;&gt;Setup!$B$6,"",SUMIFS(Transactions!$G:$G,Transactions!$H:$H,O$4,Transactions!$A:$A,$A69))</f>
        <v>0</v>
      </c>
      <c r="P69" s="16" t="n">
        <f aca="false">IF(YEAR($A69)&lt;&gt;Setup!$B$6,"",SUMIFS(Transactions!$G:$G,Transactions!$H:$H,P$4,Transactions!$A:$A,$A69))</f>
        <v>0</v>
      </c>
      <c r="Q69" s="16" t="n">
        <f aca="false">IF(YEAR($A69)&lt;&gt;Setup!$B$6,"",SUM(B69:C69))</f>
        <v>0</v>
      </c>
      <c r="R69" s="16" t="n">
        <f aca="false">IF(YEAR($A69)&lt;&gt;Setup!$B$6,"",SUM(D69:F69))</f>
        <v>0</v>
      </c>
      <c r="S69" s="16" t="n">
        <f aca="false">IF(YEAR($A69)&lt;&gt;Setup!$B$6,"",SUM(G69:L69))</f>
        <v>0</v>
      </c>
      <c r="T69" s="16" t="n">
        <f aca="false">IF(YEAR($A69)&lt;&gt;Setup!$B$6,"",SUM(M69:P69))</f>
        <v>0</v>
      </c>
      <c r="U69" s="20" t="n">
        <f aca="false">IF(YEAR($A69)&lt;&gt;Setup!$B$6,"",SUM(B69:P69))</f>
        <v>0</v>
      </c>
      <c r="V69" s="20" t="n">
        <f aca="false">IF(YEAR($A69)&lt;&gt;Setup!$B$6,"",N(V68)+U69)</f>
        <v>0</v>
      </c>
    </row>
    <row r="70" customFormat="false" ht="15" hidden="false" customHeight="false" outlineLevel="0" collapsed="false">
      <c r="A70" s="19" t="n">
        <f aca="false">DATE(Setup!$B$6,1,1)+65</f>
        <v>46088</v>
      </c>
      <c r="B70" s="16" t="n">
        <f aca="false">IF(YEAR($A70)&lt;&gt;Setup!$B$6,"",SUMIFS(Transactions!$G:$G,Transactions!$H:$H,B$4,Transactions!$A:$A,$A70))</f>
        <v>0</v>
      </c>
      <c r="C70" s="16" t="n">
        <f aca="false">IF(YEAR($A70)&lt;&gt;Setup!$B$6,"",SUMIFS(Transactions!$G:$G,Transactions!$H:$H,C$4,Transactions!$A:$A,$A70))</f>
        <v>0</v>
      </c>
      <c r="D70" s="16" t="n">
        <f aca="false">IF(YEAR($A70)&lt;&gt;Setup!$B$6,"",SUMIFS(Transactions!$G:$G,Transactions!$H:$H,D$4,Transactions!$A:$A,$A70))</f>
        <v>0</v>
      </c>
      <c r="E70" s="16" t="n">
        <f aca="false">IF(YEAR($A70)&lt;&gt;Setup!$B$6,"",SUMIFS(Transactions!$G:$G,Transactions!$H:$H,E$4,Transactions!$A:$A,$A70))</f>
        <v>0</v>
      </c>
      <c r="F70" s="16" t="n">
        <f aca="false">IF(YEAR($A70)&lt;&gt;Setup!$B$6,"",SUMIFS(Transactions!$G:$G,Transactions!$H:$H,F$4,Transactions!$A:$A,$A70))</f>
        <v>0</v>
      </c>
      <c r="G70" s="16" t="n">
        <f aca="false">IF(YEAR($A70)&lt;&gt;Setup!$B$6,"",SUMIFS(Transactions!$G:$G,Transactions!$H:$H,G$4,Transactions!$A:$A,$A70))</f>
        <v>0</v>
      </c>
      <c r="H70" s="16" t="n">
        <f aca="false">IF(YEAR($A70)&lt;&gt;Setup!$B$6,"",SUMIFS(Transactions!$G:$G,Transactions!$H:$H,H$4,Transactions!$A:$A,$A70))</f>
        <v>0</v>
      </c>
      <c r="I70" s="16" t="n">
        <f aca="false">IF(YEAR($A70)&lt;&gt;Setup!$B$6,"",SUMIFS(Transactions!$G:$G,Transactions!$H:$H,I$4,Transactions!$A:$A,$A70))</f>
        <v>0</v>
      </c>
      <c r="J70" s="16" t="n">
        <f aca="false">IF(YEAR($A70)&lt;&gt;Setup!$B$6,"",SUMIFS(Transactions!$G:$G,Transactions!$H:$H,J$4,Transactions!$A:$A,$A70))</f>
        <v>0</v>
      </c>
      <c r="K70" s="16" t="n">
        <f aca="false">IF(YEAR($A70)&lt;&gt;Setup!$B$6,"",SUMIFS(Transactions!$G:$G,Transactions!$H:$H,K$4,Transactions!$A:$A,$A70))</f>
        <v>0</v>
      </c>
      <c r="L70" s="16" t="n">
        <f aca="false">IF(YEAR($A70)&lt;&gt;Setup!$B$6,"",SUMIFS(Transactions!$G:$G,Transactions!$H:$H,L$4,Transactions!$A:$A,$A70))</f>
        <v>0</v>
      </c>
      <c r="M70" s="16" t="n">
        <f aca="false">IF(YEAR($A70)&lt;&gt;Setup!$B$6,"",SUMIFS(Transactions!$G:$G,Transactions!$H:$H,M$4,Transactions!$A:$A,$A70))</f>
        <v>0</v>
      </c>
      <c r="N70" s="16" t="n">
        <f aca="false">IF(YEAR($A70)&lt;&gt;Setup!$B$6,"",SUMIFS(Transactions!$G:$G,Transactions!$H:$H,N$4,Transactions!$A:$A,$A70))</f>
        <v>0</v>
      </c>
      <c r="O70" s="16" t="n">
        <f aca="false">IF(YEAR($A70)&lt;&gt;Setup!$B$6,"",SUMIFS(Transactions!$G:$G,Transactions!$H:$H,O$4,Transactions!$A:$A,$A70))</f>
        <v>0</v>
      </c>
      <c r="P70" s="16" t="n">
        <f aca="false">IF(YEAR($A70)&lt;&gt;Setup!$B$6,"",SUMIFS(Transactions!$G:$G,Transactions!$H:$H,P$4,Transactions!$A:$A,$A70))</f>
        <v>0</v>
      </c>
      <c r="Q70" s="16" t="n">
        <f aca="false">IF(YEAR($A70)&lt;&gt;Setup!$B$6,"",SUM(B70:C70))</f>
        <v>0</v>
      </c>
      <c r="R70" s="16" t="n">
        <f aca="false">IF(YEAR($A70)&lt;&gt;Setup!$B$6,"",SUM(D70:F70))</f>
        <v>0</v>
      </c>
      <c r="S70" s="16" t="n">
        <f aca="false">IF(YEAR($A70)&lt;&gt;Setup!$B$6,"",SUM(G70:L70))</f>
        <v>0</v>
      </c>
      <c r="T70" s="16" t="n">
        <f aca="false">IF(YEAR($A70)&lt;&gt;Setup!$B$6,"",SUM(M70:P70))</f>
        <v>0</v>
      </c>
      <c r="U70" s="20" t="n">
        <f aca="false">IF(YEAR($A70)&lt;&gt;Setup!$B$6,"",SUM(B70:P70))</f>
        <v>0</v>
      </c>
      <c r="V70" s="20" t="n">
        <f aca="false">IF(YEAR($A70)&lt;&gt;Setup!$B$6,"",N(V69)+U70)</f>
        <v>0</v>
      </c>
    </row>
    <row r="71" customFormat="false" ht="15" hidden="false" customHeight="false" outlineLevel="0" collapsed="false">
      <c r="A71" s="19" t="n">
        <f aca="false">DATE(Setup!$B$6,1,1)+66</f>
        <v>46089</v>
      </c>
      <c r="B71" s="16" t="n">
        <f aca="false">IF(YEAR($A71)&lt;&gt;Setup!$B$6,"",SUMIFS(Transactions!$G:$G,Transactions!$H:$H,B$4,Transactions!$A:$A,$A71))</f>
        <v>0</v>
      </c>
      <c r="C71" s="16" t="n">
        <f aca="false">IF(YEAR($A71)&lt;&gt;Setup!$B$6,"",SUMIFS(Transactions!$G:$G,Transactions!$H:$H,C$4,Transactions!$A:$A,$A71))</f>
        <v>0</v>
      </c>
      <c r="D71" s="16" t="n">
        <f aca="false">IF(YEAR($A71)&lt;&gt;Setup!$B$6,"",SUMIFS(Transactions!$G:$G,Transactions!$H:$H,D$4,Transactions!$A:$A,$A71))</f>
        <v>0</v>
      </c>
      <c r="E71" s="16" t="n">
        <f aca="false">IF(YEAR($A71)&lt;&gt;Setup!$B$6,"",SUMIFS(Transactions!$G:$G,Transactions!$H:$H,E$4,Transactions!$A:$A,$A71))</f>
        <v>0</v>
      </c>
      <c r="F71" s="16" t="n">
        <f aca="false">IF(YEAR($A71)&lt;&gt;Setup!$B$6,"",SUMIFS(Transactions!$G:$G,Transactions!$H:$H,F$4,Transactions!$A:$A,$A71))</f>
        <v>0</v>
      </c>
      <c r="G71" s="16" t="n">
        <f aca="false">IF(YEAR($A71)&lt;&gt;Setup!$B$6,"",SUMIFS(Transactions!$G:$G,Transactions!$H:$H,G$4,Transactions!$A:$A,$A71))</f>
        <v>0</v>
      </c>
      <c r="H71" s="16" t="n">
        <f aca="false">IF(YEAR($A71)&lt;&gt;Setup!$B$6,"",SUMIFS(Transactions!$G:$G,Transactions!$H:$H,H$4,Transactions!$A:$A,$A71))</f>
        <v>0</v>
      </c>
      <c r="I71" s="16" t="n">
        <f aca="false">IF(YEAR($A71)&lt;&gt;Setup!$B$6,"",SUMIFS(Transactions!$G:$G,Transactions!$H:$H,I$4,Transactions!$A:$A,$A71))</f>
        <v>0</v>
      </c>
      <c r="J71" s="16" t="n">
        <f aca="false">IF(YEAR($A71)&lt;&gt;Setup!$B$6,"",SUMIFS(Transactions!$G:$G,Transactions!$H:$H,J$4,Transactions!$A:$A,$A71))</f>
        <v>0</v>
      </c>
      <c r="K71" s="16" t="n">
        <f aca="false">IF(YEAR($A71)&lt;&gt;Setup!$B$6,"",SUMIFS(Transactions!$G:$G,Transactions!$H:$H,K$4,Transactions!$A:$A,$A71))</f>
        <v>0</v>
      </c>
      <c r="L71" s="16" t="n">
        <f aca="false">IF(YEAR($A71)&lt;&gt;Setup!$B$6,"",SUMIFS(Transactions!$G:$G,Transactions!$H:$H,L$4,Transactions!$A:$A,$A71))</f>
        <v>0</v>
      </c>
      <c r="M71" s="16" t="n">
        <f aca="false">IF(YEAR($A71)&lt;&gt;Setup!$B$6,"",SUMIFS(Transactions!$G:$G,Transactions!$H:$H,M$4,Transactions!$A:$A,$A71))</f>
        <v>0</v>
      </c>
      <c r="N71" s="16" t="n">
        <f aca="false">IF(YEAR($A71)&lt;&gt;Setup!$B$6,"",SUMIFS(Transactions!$G:$G,Transactions!$H:$H,N$4,Transactions!$A:$A,$A71))</f>
        <v>0</v>
      </c>
      <c r="O71" s="16" t="n">
        <f aca="false">IF(YEAR($A71)&lt;&gt;Setup!$B$6,"",SUMIFS(Transactions!$G:$G,Transactions!$H:$H,O$4,Transactions!$A:$A,$A71))</f>
        <v>0</v>
      </c>
      <c r="P71" s="16" t="n">
        <f aca="false">IF(YEAR($A71)&lt;&gt;Setup!$B$6,"",SUMIFS(Transactions!$G:$G,Transactions!$H:$H,P$4,Transactions!$A:$A,$A71))</f>
        <v>0</v>
      </c>
      <c r="Q71" s="16" t="n">
        <f aca="false">IF(YEAR($A71)&lt;&gt;Setup!$B$6,"",SUM(B71:C71))</f>
        <v>0</v>
      </c>
      <c r="R71" s="16" t="n">
        <f aca="false">IF(YEAR($A71)&lt;&gt;Setup!$B$6,"",SUM(D71:F71))</f>
        <v>0</v>
      </c>
      <c r="S71" s="16" t="n">
        <f aca="false">IF(YEAR($A71)&lt;&gt;Setup!$B$6,"",SUM(G71:L71))</f>
        <v>0</v>
      </c>
      <c r="T71" s="16" t="n">
        <f aca="false">IF(YEAR($A71)&lt;&gt;Setup!$B$6,"",SUM(M71:P71))</f>
        <v>0</v>
      </c>
      <c r="U71" s="20" t="n">
        <f aca="false">IF(YEAR($A71)&lt;&gt;Setup!$B$6,"",SUM(B71:P71))</f>
        <v>0</v>
      </c>
      <c r="V71" s="20" t="n">
        <f aca="false">IF(YEAR($A71)&lt;&gt;Setup!$B$6,"",N(V70)+U71)</f>
        <v>0</v>
      </c>
    </row>
    <row r="72" customFormat="false" ht="15" hidden="false" customHeight="false" outlineLevel="0" collapsed="false">
      <c r="A72" s="19" t="n">
        <f aca="false">DATE(Setup!$B$6,1,1)+67</f>
        <v>46090</v>
      </c>
      <c r="B72" s="16" t="n">
        <f aca="false">IF(YEAR($A72)&lt;&gt;Setup!$B$6,"",SUMIFS(Transactions!$G:$G,Transactions!$H:$H,B$4,Transactions!$A:$A,$A72))</f>
        <v>0</v>
      </c>
      <c r="C72" s="16" t="n">
        <f aca="false">IF(YEAR($A72)&lt;&gt;Setup!$B$6,"",SUMIFS(Transactions!$G:$G,Transactions!$H:$H,C$4,Transactions!$A:$A,$A72))</f>
        <v>0</v>
      </c>
      <c r="D72" s="16" t="n">
        <f aca="false">IF(YEAR($A72)&lt;&gt;Setup!$B$6,"",SUMIFS(Transactions!$G:$G,Transactions!$H:$H,D$4,Transactions!$A:$A,$A72))</f>
        <v>0</v>
      </c>
      <c r="E72" s="16" t="n">
        <f aca="false">IF(YEAR($A72)&lt;&gt;Setup!$B$6,"",SUMIFS(Transactions!$G:$G,Transactions!$H:$H,E$4,Transactions!$A:$A,$A72))</f>
        <v>0</v>
      </c>
      <c r="F72" s="16" t="n">
        <f aca="false">IF(YEAR($A72)&lt;&gt;Setup!$B$6,"",SUMIFS(Transactions!$G:$G,Transactions!$H:$H,F$4,Transactions!$A:$A,$A72))</f>
        <v>0</v>
      </c>
      <c r="G72" s="16" t="n">
        <f aca="false">IF(YEAR($A72)&lt;&gt;Setup!$B$6,"",SUMIFS(Transactions!$G:$G,Transactions!$H:$H,G$4,Transactions!$A:$A,$A72))</f>
        <v>0</v>
      </c>
      <c r="H72" s="16" t="n">
        <f aca="false">IF(YEAR($A72)&lt;&gt;Setup!$B$6,"",SUMIFS(Transactions!$G:$G,Transactions!$H:$H,H$4,Transactions!$A:$A,$A72))</f>
        <v>0</v>
      </c>
      <c r="I72" s="16" t="n">
        <f aca="false">IF(YEAR($A72)&lt;&gt;Setup!$B$6,"",SUMIFS(Transactions!$G:$G,Transactions!$H:$H,I$4,Transactions!$A:$A,$A72))</f>
        <v>0</v>
      </c>
      <c r="J72" s="16" t="n">
        <f aca="false">IF(YEAR($A72)&lt;&gt;Setup!$B$6,"",SUMIFS(Transactions!$G:$G,Transactions!$H:$H,J$4,Transactions!$A:$A,$A72))</f>
        <v>0</v>
      </c>
      <c r="K72" s="16" t="n">
        <f aca="false">IF(YEAR($A72)&lt;&gt;Setup!$B$6,"",SUMIFS(Transactions!$G:$G,Transactions!$H:$H,K$4,Transactions!$A:$A,$A72))</f>
        <v>0</v>
      </c>
      <c r="L72" s="16" t="n">
        <f aca="false">IF(YEAR($A72)&lt;&gt;Setup!$B$6,"",SUMIFS(Transactions!$G:$G,Transactions!$H:$H,L$4,Transactions!$A:$A,$A72))</f>
        <v>0</v>
      </c>
      <c r="M72" s="16" t="n">
        <f aca="false">IF(YEAR($A72)&lt;&gt;Setup!$B$6,"",SUMIFS(Transactions!$G:$G,Transactions!$H:$H,M$4,Transactions!$A:$A,$A72))</f>
        <v>0</v>
      </c>
      <c r="N72" s="16" t="n">
        <f aca="false">IF(YEAR($A72)&lt;&gt;Setup!$B$6,"",SUMIFS(Transactions!$G:$G,Transactions!$H:$H,N$4,Transactions!$A:$A,$A72))</f>
        <v>0</v>
      </c>
      <c r="O72" s="16" t="n">
        <f aca="false">IF(YEAR($A72)&lt;&gt;Setup!$B$6,"",SUMIFS(Transactions!$G:$G,Transactions!$H:$H,O$4,Transactions!$A:$A,$A72))</f>
        <v>0</v>
      </c>
      <c r="P72" s="16" t="n">
        <f aca="false">IF(YEAR($A72)&lt;&gt;Setup!$B$6,"",SUMIFS(Transactions!$G:$G,Transactions!$H:$H,P$4,Transactions!$A:$A,$A72))</f>
        <v>0</v>
      </c>
      <c r="Q72" s="16" t="n">
        <f aca="false">IF(YEAR($A72)&lt;&gt;Setup!$B$6,"",SUM(B72:C72))</f>
        <v>0</v>
      </c>
      <c r="R72" s="16" t="n">
        <f aca="false">IF(YEAR($A72)&lt;&gt;Setup!$B$6,"",SUM(D72:F72))</f>
        <v>0</v>
      </c>
      <c r="S72" s="16" t="n">
        <f aca="false">IF(YEAR($A72)&lt;&gt;Setup!$B$6,"",SUM(G72:L72))</f>
        <v>0</v>
      </c>
      <c r="T72" s="16" t="n">
        <f aca="false">IF(YEAR($A72)&lt;&gt;Setup!$B$6,"",SUM(M72:P72))</f>
        <v>0</v>
      </c>
      <c r="U72" s="20" t="n">
        <f aca="false">IF(YEAR($A72)&lt;&gt;Setup!$B$6,"",SUM(B72:P72))</f>
        <v>0</v>
      </c>
      <c r="V72" s="20" t="n">
        <f aca="false">IF(YEAR($A72)&lt;&gt;Setup!$B$6,"",N(V71)+U72)</f>
        <v>0</v>
      </c>
    </row>
    <row r="73" customFormat="false" ht="15" hidden="false" customHeight="false" outlineLevel="0" collapsed="false">
      <c r="A73" s="19" t="n">
        <f aca="false">DATE(Setup!$B$6,1,1)+68</f>
        <v>46091</v>
      </c>
      <c r="B73" s="16" t="n">
        <f aca="false">IF(YEAR($A73)&lt;&gt;Setup!$B$6,"",SUMIFS(Transactions!$G:$G,Transactions!$H:$H,B$4,Transactions!$A:$A,$A73))</f>
        <v>0</v>
      </c>
      <c r="C73" s="16" t="n">
        <f aca="false">IF(YEAR($A73)&lt;&gt;Setup!$B$6,"",SUMIFS(Transactions!$G:$G,Transactions!$H:$H,C$4,Transactions!$A:$A,$A73))</f>
        <v>0</v>
      </c>
      <c r="D73" s="16" t="n">
        <f aca="false">IF(YEAR($A73)&lt;&gt;Setup!$B$6,"",SUMIFS(Transactions!$G:$G,Transactions!$H:$H,D$4,Transactions!$A:$A,$A73))</f>
        <v>0</v>
      </c>
      <c r="E73" s="16" t="n">
        <f aca="false">IF(YEAR($A73)&lt;&gt;Setup!$B$6,"",SUMIFS(Transactions!$G:$G,Transactions!$H:$H,E$4,Transactions!$A:$A,$A73))</f>
        <v>0</v>
      </c>
      <c r="F73" s="16" t="n">
        <f aca="false">IF(YEAR($A73)&lt;&gt;Setup!$B$6,"",SUMIFS(Transactions!$G:$G,Transactions!$H:$H,F$4,Transactions!$A:$A,$A73))</f>
        <v>0</v>
      </c>
      <c r="G73" s="16" t="n">
        <f aca="false">IF(YEAR($A73)&lt;&gt;Setup!$B$6,"",SUMIFS(Transactions!$G:$G,Transactions!$H:$H,G$4,Transactions!$A:$A,$A73))</f>
        <v>0</v>
      </c>
      <c r="H73" s="16" t="n">
        <f aca="false">IF(YEAR($A73)&lt;&gt;Setup!$B$6,"",SUMIFS(Transactions!$G:$G,Transactions!$H:$H,H$4,Transactions!$A:$A,$A73))</f>
        <v>0</v>
      </c>
      <c r="I73" s="16" t="n">
        <f aca="false">IF(YEAR($A73)&lt;&gt;Setup!$B$6,"",SUMIFS(Transactions!$G:$G,Transactions!$H:$H,I$4,Transactions!$A:$A,$A73))</f>
        <v>0</v>
      </c>
      <c r="J73" s="16" t="n">
        <f aca="false">IF(YEAR($A73)&lt;&gt;Setup!$B$6,"",SUMIFS(Transactions!$G:$G,Transactions!$H:$H,J$4,Transactions!$A:$A,$A73))</f>
        <v>0</v>
      </c>
      <c r="K73" s="16" t="n">
        <f aca="false">IF(YEAR($A73)&lt;&gt;Setup!$B$6,"",SUMIFS(Transactions!$G:$G,Transactions!$H:$H,K$4,Transactions!$A:$A,$A73))</f>
        <v>0</v>
      </c>
      <c r="L73" s="16" t="n">
        <f aca="false">IF(YEAR($A73)&lt;&gt;Setup!$B$6,"",SUMIFS(Transactions!$G:$G,Transactions!$H:$H,L$4,Transactions!$A:$A,$A73))</f>
        <v>0</v>
      </c>
      <c r="M73" s="16" t="n">
        <f aca="false">IF(YEAR($A73)&lt;&gt;Setup!$B$6,"",SUMIFS(Transactions!$G:$G,Transactions!$H:$H,M$4,Transactions!$A:$A,$A73))</f>
        <v>0</v>
      </c>
      <c r="N73" s="16" t="n">
        <f aca="false">IF(YEAR($A73)&lt;&gt;Setup!$B$6,"",SUMIFS(Transactions!$G:$G,Transactions!$H:$H,N$4,Transactions!$A:$A,$A73))</f>
        <v>0</v>
      </c>
      <c r="O73" s="16" t="n">
        <f aca="false">IF(YEAR($A73)&lt;&gt;Setup!$B$6,"",SUMIFS(Transactions!$G:$G,Transactions!$H:$H,O$4,Transactions!$A:$A,$A73))</f>
        <v>0</v>
      </c>
      <c r="P73" s="16" t="n">
        <f aca="false">IF(YEAR($A73)&lt;&gt;Setup!$B$6,"",SUMIFS(Transactions!$G:$G,Transactions!$H:$H,P$4,Transactions!$A:$A,$A73))</f>
        <v>0</v>
      </c>
      <c r="Q73" s="16" t="n">
        <f aca="false">IF(YEAR($A73)&lt;&gt;Setup!$B$6,"",SUM(B73:C73))</f>
        <v>0</v>
      </c>
      <c r="R73" s="16" t="n">
        <f aca="false">IF(YEAR($A73)&lt;&gt;Setup!$B$6,"",SUM(D73:F73))</f>
        <v>0</v>
      </c>
      <c r="S73" s="16" t="n">
        <f aca="false">IF(YEAR($A73)&lt;&gt;Setup!$B$6,"",SUM(G73:L73))</f>
        <v>0</v>
      </c>
      <c r="T73" s="16" t="n">
        <f aca="false">IF(YEAR($A73)&lt;&gt;Setup!$B$6,"",SUM(M73:P73))</f>
        <v>0</v>
      </c>
      <c r="U73" s="20" t="n">
        <f aca="false">IF(YEAR($A73)&lt;&gt;Setup!$B$6,"",SUM(B73:P73))</f>
        <v>0</v>
      </c>
      <c r="V73" s="20" t="n">
        <f aca="false">IF(YEAR($A73)&lt;&gt;Setup!$B$6,"",N(V72)+U73)</f>
        <v>0</v>
      </c>
    </row>
    <row r="74" customFormat="false" ht="15" hidden="false" customHeight="false" outlineLevel="0" collapsed="false">
      <c r="A74" s="19" t="n">
        <f aca="false">DATE(Setup!$B$6,1,1)+69</f>
        <v>46092</v>
      </c>
      <c r="B74" s="16" t="n">
        <f aca="false">IF(YEAR($A74)&lt;&gt;Setup!$B$6,"",SUMIFS(Transactions!$G:$G,Transactions!$H:$H,B$4,Transactions!$A:$A,$A74))</f>
        <v>0</v>
      </c>
      <c r="C74" s="16" t="n">
        <f aca="false">IF(YEAR($A74)&lt;&gt;Setup!$B$6,"",SUMIFS(Transactions!$G:$G,Transactions!$H:$H,C$4,Transactions!$A:$A,$A74))</f>
        <v>0</v>
      </c>
      <c r="D74" s="16" t="n">
        <f aca="false">IF(YEAR($A74)&lt;&gt;Setup!$B$6,"",SUMIFS(Transactions!$G:$G,Transactions!$H:$H,D$4,Transactions!$A:$A,$A74))</f>
        <v>0</v>
      </c>
      <c r="E74" s="16" t="n">
        <f aca="false">IF(YEAR($A74)&lt;&gt;Setup!$B$6,"",SUMIFS(Transactions!$G:$G,Transactions!$H:$H,E$4,Transactions!$A:$A,$A74))</f>
        <v>0</v>
      </c>
      <c r="F74" s="16" t="n">
        <f aca="false">IF(YEAR($A74)&lt;&gt;Setup!$B$6,"",SUMIFS(Transactions!$G:$G,Transactions!$H:$H,F$4,Transactions!$A:$A,$A74))</f>
        <v>0</v>
      </c>
      <c r="G74" s="16" t="n">
        <f aca="false">IF(YEAR($A74)&lt;&gt;Setup!$B$6,"",SUMIFS(Transactions!$G:$G,Transactions!$H:$H,G$4,Transactions!$A:$A,$A74))</f>
        <v>0</v>
      </c>
      <c r="H74" s="16" t="n">
        <f aca="false">IF(YEAR($A74)&lt;&gt;Setup!$B$6,"",SUMIFS(Transactions!$G:$G,Transactions!$H:$H,H$4,Transactions!$A:$A,$A74))</f>
        <v>0</v>
      </c>
      <c r="I74" s="16" t="n">
        <f aca="false">IF(YEAR($A74)&lt;&gt;Setup!$B$6,"",SUMIFS(Transactions!$G:$G,Transactions!$H:$H,I$4,Transactions!$A:$A,$A74))</f>
        <v>0</v>
      </c>
      <c r="J74" s="16" t="n">
        <f aca="false">IF(YEAR($A74)&lt;&gt;Setup!$B$6,"",SUMIFS(Transactions!$G:$G,Transactions!$H:$H,J$4,Transactions!$A:$A,$A74))</f>
        <v>0</v>
      </c>
      <c r="K74" s="16" t="n">
        <f aca="false">IF(YEAR($A74)&lt;&gt;Setup!$B$6,"",SUMIFS(Transactions!$G:$G,Transactions!$H:$H,K$4,Transactions!$A:$A,$A74))</f>
        <v>0</v>
      </c>
      <c r="L74" s="16" t="n">
        <f aca="false">IF(YEAR($A74)&lt;&gt;Setup!$B$6,"",SUMIFS(Transactions!$G:$G,Transactions!$H:$H,L$4,Transactions!$A:$A,$A74))</f>
        <v>0</v>
      </c>
      <c r="M74" s="16" t="n">
        <f aca="false">IF(YEAR($A74)&lt;&gt;Setup!$B$6,"",SUMIFS(Transactions!$G:$G,Transactions!$H:$H,M$4,Transactions!$A:$A,$A74))</f>
        <v>0</v>
      </c>
      <c r="N74" s="16" t="n">
        <f aca="false">IF(YEAR($A74)&lt;&gt;Setup!$B$6,"",SUMIFS(Transactions!$G:$G,Transactions!$H:$H,N$4,Transactions!$A:$A,$A74))</f>
        <v>0</v>
      </c>
      <c r="O74" s="16" t="n">
        <f aca="false">IF(YEAR($A74)&lt;&gt;Setup!$B$6,"",SUMIFS(Transactions!$G:$G,Transactions!$H:$H,O$4,Transactions!$A:$A,$A74))</f>
        <v>0</v>
      </c>
      <c r="P74" s="16" t="n">
        <f aca="false">IF(YEAR($A74)&lt;&gt;Setup!$B$6,"",SUMIFS(Transactions!$G:$G,Transactions!$H:$H,P$4,Transactions!$A:$A,$A74))</f>
        <v>0</v>
      </c>
      <c r="Q74" s="16" t="n">
        <f aca="false">IF(YEAR($A74)&lt;&gt;Setup!$B$6,"",SUM(B74:C74))</f>
        <v>0</v>
      </c>
      <c r="R74" s="16" t="n">
        <f aca="false">IF(YEAR($A74)&lt;&gt;Setup!$B$6,"",SUM(D74:F74))</f>
        <v>0</v>
      </c>
      <c r="S74" s="16" t="n">
        <f aca="false">IF(YEAR($A74)&lt;&gt;Setup!$B$6,"",SUM(G74:L74))</f>
        <v>0</v>
      </c>
      <c r="T74" s="16" t="n">
        <f aca="false">IF(YEAR($A74)&lt;&gt;Setup!$B$6,"",SUM(M74:P74))</f>
        <v>0</v>
      </c>
      <c r="U74" s="20" t="n">
        <f aca="false">IF(YEAR($A74)&lt;&gt;Setup!$B$6,"",SUM(B74:P74))</f>
        <v>0</v>
      </c>
      <c r="V74" s="20" t="n">
        <f aca="false">IF(YEAR($A74)&lt;&gt;Setup!$B$6,"",N(V73)+U74)</f>
        <v>0</v>
      </c>
    </row>
    <row r="75" customFormat="false" ht="15" hidden="false" customHeight="false" outlineLevel="0" collapsed="false">
      <c r="A75" s="19" t="n">
        <f aca="false">DATE(Setup!$B$6,1,1)+70</f>
        <v>46093</v>
      </c>
      <c r="B75" s="16" t="n">
        <f aca="false">IF(YEAR($A75)&lt;&gt;Setup!$B$6,"",SUMIFS(Transactions!$G:$G,Transactions!$H:$H,B$4,Transactions!$A:$A,$A75))</f>
        <v>0</v>
      </c>
      <c r="C75" s="16" t="n">
        <f aca="false">IF(YEAR($A75)&lt;&gt;Setup!$B$6,"",SUMIFS(Transactions!$G:$G,Transactions!$H:$H,C$4,Transactions!$A:$A,$A75))</f>
        <v>0</v>
      </c>
      <c r="D75" s="16" t="n">
        <f aca="false">IF(YEAR($A75)&lt;&gt;Setup!$B$6,"",SUMIFS(Transactions!$G:$G,Transactions!$H:$H,D$4,Transactions!$A:$A,$A75))</f>
        <v>0</v>
      </c>
      <c r="E75" s="16" t="n">
        <f aca="false">IF(YEAR($A75)&lt;&gt;Setup!$B$6,"",SUMIFS(Transactions!$G:$G,Transactions!$H:$H,E$4,Transactions!$A:$A,$A75))</f>
        <v>0</v>
      </c>
      <c r="F75" s="16" t="n">
        <f aca="false">IF(YEAR($A75)&lt;&gt;Setup!$B$6,"",SUMIFS(Transactions!$G:$G,Transactions!$H:$H,F$4,Transactions!$A:$A,$A75))</f>
        <v>0</v>
      </c>
      <c r="G75" s="16" t="n">
        <f aca="false">IF(YEAR($A75)&lt;&gt;Setup!$B$6,"",SUMIFS(Transactions!$G:$G,Transactions!$H:$H,G$4,Transactions!$A:$A,$A75))</f>
        <v>0</v>
      </c>
      <c r="H75" s="16" t="n">
        <f aca="false">IF(YEAR($A75)&lt;&gt;Setup!$B$6,"",SUMIFS(Transactions!$G:$G,Transactions!$H:$H,H$4,Transactions!$A:$A,$A75))</f>
        <v>0</v>
      </c>
      <c r="I75" s="16" t="n">
        <f aca="false">IF(YEAR($A75)&lt;&gt;Setup!$B$6,"",SUMIFS(Transactions!$G:$G,Transactions!$H:$H,I$4,Transactions!$A:$A,$A75))</f>
        <v>0</v>
      </c>
      <c r="J75" s="16" t="n">
        <f aca="false">IF(YEAR($A75)&lt;&gt;Setup!$B$6,"",SUMIFS(Transactions!$G:$G,Transactions!$H:$H,J$4,Transactions!$A:$A,$A75))</f>
        <v>0</v>
      </c>
      <c r="K75" s="16" t="n">
        <f aca="false">IF(YEAR($A75)&lt;&gt;Setup!$B$6,"",SUMIFS(Transactions!$G:$G,Transactions!$H:$H,K$4,Transactions!$A:$A,$A75))</f>
        <v>0</v>
      </c>
      <c r="L75" s="16" t="n">
        <f aca="false">IF(YEAR($A75)&lt;&gt;Setup!$B$6,"",SUMIFS(Transactions!$G:$G,Transactions!$H:$H,L$4,Transactions!$A:$A,$A75))</f>
        <v>0</v>
      </c>
      <c r="M75" s="16" t="n">
        <f aca="false">IF(YEAR($A75)&lt;&gt;Setup!$B$6,"",SUMIFS(Transactions!$G:$G,Transactions!$H:$H,M$4,Transactions!$A:$A,$A75))</f>
        <v>0</v>
      </c>
      <c r="N75" s="16" t="n">
        <f aca="false">IF(YEAR($A75)&lt;&gt;Setup!$B$6,"",SUMIFS(Transactions!$G:$G,Transactions!$H:$H,N$4,Transactions!$A:$A,$A75))</f>
        <v>0</v>
      </c>
      <c r="O75" s="16" t="n">
        <f aca="false">IF(YEAR($A75)&lt;&gt;Setup!$B$6,"",SUMIFS(Transactions!$G:$G,Transactions!$H:$H,O$4,Transactions!$A:$A,$A75))</f>
        <v>0</v>
      </c>
      <c r="P75" s="16" t="n">
        <f aca="false">IF(YEAR($A75)&lt;&gt;Setup!$B$6,"",SUMIFS(Transactions!$G:$G,Transactions!$H:$H,P$4,Transactions!$A:$A,$A75))</f>
        <v>0</v>
      </c>
      <c r="Q75" s="16" t="n">
        <f aca="false">IF(YEAR($A75)&lt;&gt;Setup!$B$6,"",SUM(B75:C75))</f>
        <v>0</v>
      </c>
      <c r="R75" s="16" t="n">
        <f aca="false">IF(YEAR($A75)&lt;&gt;Setup!$B$6,"",SUM(D75:F75))</f>
        <v>0</v>
      </c>
      <c r="S75" s="16" t="n">
        <f aca="false">IF(YEAR($A75)&lt;&gt;Setup!$B$6,"",SUM(G75:L75))</f>
        <v>0</v>
      </c>
      <c r="T75" s="16" t="n">
        <f aca="false">IF(YEAR($A75)&lt;&gt;Setup!$B$6,"",SUM(M75:P75))</f>
        <v>0</v>
      </c>
      <c r="U75" s="20" t="n">
        <f aca="false">IF(YEAR($A75)&lt;&gt;Setup!$B$6,"",SUM(B75:P75))</f>
        <v>0</v>
      </c>
      <c r="V75" s="20" t="n">
        <f aca="false">IF(YEAR($A75)&lt;&gt;Setup!$B$6,"",N(V74)+U75)</f>
        <v>0</v>
      </c>
    </row>
    <row r="76" customFormat="false" ht="15" hidden="false" customHeight="false" outlineLevel="0" collapsed="false">
      <c r="A76" s="19" t="n">
        <f aca="false">DATE(Setup!$B$6,1,1)+71</f>
        <v>46094</v>
      </c>
      <c r="B76" s="16" t="n">
        <f aca="false">IF(YEAR($A76)&lt;&gt;Setup!$B$6,"",SUMIFS(Transactions!$G:$G,Transactions!$H:$H,B$4,Transactions!$A:$A,$A76))</f>
        <v>0</v>
      </c>
      <c r="C76" s="16" t="n">
        <f aca="false">IF(YEAR($A76)&lt;&gt;Setup!$B$6,"",SUMIFS(Transactions!$G:$G,Transactions!$H:$H,C$4,Transactions!$A:$A,$A76))</f>
        <v>0</v>
      </c>
      <c r="D76" s="16" t="n">
        <f aca="false">IF(YEAR($A76)&lt;&gt;Setup!$B$6,"",SUMIFS(Transactions!$G:$G,Transactions!$H:$H,D$4,Transactions!$A:$A,$A76))</f>
        <v>0</v>
      </c>
      <c r="E76" s="16" t="n">
        <f aca="false">IF(YEAR($A76)&lt;&gt;Setup!$B$6,"",SUMIFS(Transactions!$G:$G,Transactions!$H:$H,E$4,Transactions!$A:$A,$A76))</f>
        <v>0</v>
      </c>
      <c r="F76" s="16" t="n">
        <f aca="false">IF(YEAR($A76)&lt;&gt;Setup!$B$6,"",SUMIFS(Transactions!$G:$G,Transactions!$H:$H,F$4,Transactions!$A:$A,$A76))</f>
        <v>0</v>
      </c>
      <c r="G76" s="16" t="n">
        <f aca="false">IF(YEAR($A76)&lt;&gt;Setup!$B$6,"",SUMIFS(Transactions!$G:$G,Transactions!$H:$H,G$4,Transactions!$A:$A,$A76))</f>
        <v>0</v>
      </c>
      <c r="H76" s="16" t="n">
        <f aca="false">IF(YEAR($A76)&lt;&gt;Setup!$B$6,"",SUMIFS(Transactions!$G:$G,Transactions!$H:$H,H$4,Transactions!$A:$A,$A76))</f>
        <v>0</v>
      </c>
      <c r="I76" s="16" t="n">
        <f aca="false">IF(YEAR($A76)&lt;&gt;Setup!$B$6,"",SUMIFS(Transactions!$G:$G,Transactions!$H:$H,I$4,Transactions!$A:$A,$A76))</f>
        <v>0</v>
      </c>
      <c r="J76" s="16" t="n">
        <f aca="false">IF(YEAR($A76)&lt;&gt;Setup!$B$6,"",SUMIFS(Transactions!$G:$G,Transactions!$H:$H,J$4,Transactions!$A:$A,$A76))</f>
        <v>0</v>
      </c>
      <c r="K76" s="16" t="n">
        <f aca="false">IF(YEAR($A76)&lt;&gt;Setup!$B$6,"",SUMIFS(Transactions!$G:$G,Transactions!$H:$H,K$4,Transactions!$A:$A,$A76))</f>
        <v>0</v>
      </c>
      <c r="L76" s="16" t="n">
        <f aca="false">IF(YEAR($A76)&lt;&gt;Setup!$B$6,"",SUMIFS(Transactions!$G:$G,Transactions!$H:$H,L$4,Transactions!$A:$A,$A76))</f>
        <v>0</v>
      </c>
      <c r="M76" s="16" t="n">
        <f aca="false">IF(YEAR($A76)&lt;&gt;Setup!$B$6,"",SUMIFS(Transactions!$G:$G,Transactions!$H:$H,M$4,Transactions!$A:$A,$A76))</f>
        <v>0</v>
      </c>
      <c r="N76" s="16" t="n">
        <f aca="false">IF(YEAR($A76)&lt;&gt;Setup!$B$6,"",SUMIFS(Transactions!$G:$G,Transactions!$H:$H,N$4,Transactions!$A:$A,$A76))</f>
        <v>0</v>
      </c>
      <c r="O76" s="16" t="n">
        <f aca="false">IF(YEAR($A76)&lt;&gt;Setup!$B$6,"",SUMIFS(Transactions!$G:$G,Transactions!$H:$H,O$4,Transactions!$A:$A,$A76))</f>
        <v>0</v>
      </c>
      <c r="P76" s="16" t="n">
        <f aca="false">IF(YEAR($A76)&lt;&gt;Setup!$B$6,"",SUMIFS(Transactions!$G:$G,Transactions!$H:$H,P$4,Transactions!$A:$A,$A76))</f>
        <v>0</v>
      </c>
      <c r="Q76" s="16" t="n">
        <f aca="false">IF(YEAR($A76)&lt;&gt;Setup!$B$6,"",SUM(B76:C76))</f>
        <v>0</v>
      </c>
      <c r="R76" s="16" t="n">
        <f aca="false">IF(YEAR($A76)&lt;&gt;Setup!$B$6,"",SUM(D76:F76))</f>
        <v>0</v>
      </c>
      <c r="S76" s="16" t="n">
        <f aca="false">IF(YEAR($A76)&lt;&gt;Setup!$B$6,"",SUM(G76:L76))</f>
        <v>0</v>
      </c>
      <c r="T76" s="16" t="n">
        <f aca="false">IF(YEAR($A76)&lt;&gt;Setup!$B$6,"",SUM(M76:P76))</f>
        <v>0</v>
      </c>
      <c r="U76" s="20" t="n">
        <f aca="false">IF(YEAR($A76)&lt;&gt;Setup!$B$6,"",SUM(B76:P76))</f>
        <v>0</v>
      </c>
      <c r="V76" s="20" t="n">
        <f aca="false">IF(YEAR($A76)&lt;&gt;Setup!$B$6,"",N(V75)+U76)</f>
        <v>0</v>
      </c>
    </row>
    <row r="77" customFormat="false" ht="15" hidden="false" customHeight="false" outlineLevel="0" collapsed="false">
      <c r="A77" s="19" t="n">
        <f aca="false">DATE(Setup!$B$6,1,1)+72</f>
        <v>46095</v>
      </c>
      <c r="B77" s="16" t="n">
        <f aca="false">IF(YEAR($A77)&lt;&gt;Setup!$B$6,"",SUMIFS(Transactions!$G:$G,Transactions!$H:$H,B$4,Transactions!$A:$A,$A77))</f>
        <v>0</v>
      </c>
      <c r="C77" s="16" t="n">
        <f aca="false">IF(YEAR($A77)&lt;&gt;Setup!$B$6,"",SUMIFS(Transactions!$G:$G,Transactions!$H:$H,C$4,Transactions!$A:$A,$A77))</f>
        <v>0</v>
      </c>
      <c r="D77" s="16" t="n">
        <f aca="false">IF(YEAR($A77)&lt;&gt;Setup!$B$6,"",SUMIFS(Transactions!$G:$G,Transactions!$H:$H,D$4,Transactions!$A:$A,$A77))</f>
        <v>0</v>
      </c>
      <c r="E77" s="16" t="n">
        <f aca="false">IF(YEAR($A77)&lt;&gt;Setup!$B$6,"",SUMIFS(Transactions!$G:$G,Transactions!$H:$H,E$4,Transactions!$A:$A,$A77))</f>
        <v>0</v>
      </c>
      <c r="F77" s="16" t="n">
        <f aca="false">IF(YEAR($A77)&lt;&gt;Setup!$B$6,"",SUMIFS(Transactions!$G:$G,Transactions!$H:$H,F$4,Transactions!$A:$A,$A77))</f>
        <v>0</v>
      </c>
      <c r="G77" s="16" t="n">
        <f aca="false">IF(YEAR($A77)&lt;&gt;Setup!$B$6,"",SUMIFS(Transactions!$G:$G,Transactions!$H:$H,G$4,Transactions!$A:$A,$A77))</f>
        <v>0</v>
      </c>
      <c r="H77" s="16" t="n">
        <f aca="false">IF(YEAR($A77)&lt;&gt;Setup!$B$6,"",SUMIFS(Transactions!$G:$G,Transactions!$H:$H,H$4,Transactions!$A:$A,$A77))</f>
        <v>0</v>
      </c>
      <c r="I77" s="16" t="n">
        <f aca="false">IF(YEAR($A77)&lt;&gt;Setup!$B$6,"",SUMIFS(Transactions!$G:$G,Transactions!$H:$H,I$4,Transactions!$A:$A,$A77))</f>
        <v>0</v>
      </c>
      <c r="J77" s="16" t="n">
        <f aca="false">IF(YEAR($A77)&lt;&gt;Setup!$B$6,"",SUMIFS(Transactions!$G:$G,Transactions!$H:$H,J$4,Transactions!$A:$A,$A77))</f>
        <v>0</v>
      </c>
      <c r="K77" s="16" t="n">
        <f aca="false">IF(YEAR($A77)&lt;&gt;Setup!$B$6,"",SUMIFS(Transactions!$G:$G,Transactions!$H:$H,K$4,Transactions!$A:$A,$A77))</f>
        <v>0</v>
      </c>
      <c r="L77" s="16" t="n">
        <f aca="false">IF(YEAR($A77)&lt;&gt;Setup!$B$6,"",SUMIFS(Transactions!$G:$G,Transactions!$H:$H,L$4,Transactions!$A:$A,$A77))</f>
        <v>0</v>
      </c>
      <c r="M77" s="16" t="n">
        <f aca="false">IF(YEAR($A77)&lt;&gt;Setup!$B$6,"",SUMIFS(Transactions!$G:$G,Transactions!$H:$H,M$4,Transactions!$A:$A,$A77))</f>
        <v>0</v>
      </c>
      <c r="N77" s="16" t="n">
        <f aca="false">IF(YEAR($A77)&lt;&gt;Setup!$B$6,"",SUMIFS(Transactions!$G:$G,Transactions!$H:$H,N$4,Transactions!$A:$A,$A77))</f>
        <v>0</v>
      </c>
      <c r="O77" s="16" t="n">
        <f aca="false">IF(YEAR($A77)&lt;&gt;Setup!$B$6,"",SUMIFS(Transactions!$G:$G,Transactions!$H:$H,O$4,Transactions!$A:$A,$A77))</f>
        <v>0</v>
      </c>
      <c r="P77" s="16" t="n">
        <f aca="false">IF(YEAR($A77)&lt;&gt;Setup!$B$6,"",SUMIFS(Transactions!$G:$G,Transactions!$H:$H,P$4,Transactions!$A:$A,$A77))</f>
        <v>0</v>
      </c>
      <c r="Q77" s="16" t="n">
        <f aca="false">IF(YEAR($A77)&lt;&gt;Setup!$B$6,"",SUM(B77:C77))</f>
        <v>0</v>
      </c>
      <c r="R77" s="16" t="n">
        <f aca="false">IF(YEAR($A77)&lt;&gt;Setup!$B$6,"",SUM(D77:F77))</f>
        <v>0</v>
      </c>
      <c r="S77" s="16" t="n">
        <f aca="false">IF(YEAR($A77)&lt;&gt;Setup!$B$6,"",SUM(G77:L77))</f>
        <v>0</v>
      </c>
      <c r="T77" s="16" t="n">
        <f aca="false">IF(YEAR($A77)&lt;&gt;Setup!$B$6,"",SUM(M77:P77))</f>
        <v>0</v>
      </c>
      <c r="U77" s="20" t="n">
        <f aca="false">IF(YEAR($A77)&lt;&gt;Setup!$B$6,"",SUM(B77:P77))</f>
        <v>0</v>
      </c>
      <c r="V77" s="20" t="n">
        <f aca="false">IF(YEAR($A77)&lt;&gt;Setup!$B$6,"",N(V76)+U77)</f>
        <v>0</v>
      </c>
    </row>
    <row r="78" customFormat="false" ht="15" hidden="false" customHeight="false" outlineLevel="0" collapsed="false">
      <c r="A78" s="19" t="n">
        <f aca="false">DATE(Setup!$B$6,1,1)+73</f>
        <v>46096</v>
      </c>
      <c r="B78" s="16" t="n">
        <f aca="false">IF(YEAR($A78)&lt;&gt;Setup!$B$6,"",SUMIFS(Transactions!$G:$G,Transactions!$H:$H,B$4,Transactions!$A:$A,$A78))</f>
        <v>0</v>
      </c>
      <c r="C78" s="16" t="n">
        <f aca="false">IF(YEAR($A78)&lt;&gt;Setup!$B$6,"",SUMIFS(Transactions!$G:$G,Transactions!$H:$H,C$4,Transactions!$A:$A,$A78))</f>
        <v>0</v>
      </c>
      <c r="D78" s="16" t="n">
        <f aca="false">IF(YEAR($A78)&lt;&gt;Setup!$B$6,"",SUMIFS(Transactions!$G:$G,Transactions!$H:$H,D$4,Transactions!$A:$A,$A78))</f>
        <v>0</v>
      </c>
      <c r="E78" s="16" t="n">
        <f aca="false">IF(YEAR($A78)&lt;&gt;Setup!$B$6,"",SUMIFS(Transactions!$G:$G,Transactions!$H:$H,E$4,Transactions!$A:$A,$A78))</f>
        <v>0</v>
      </c>
      <c r="F78" s="16" t="n">
        <f aca="false">IF(YEAR($A78)&lt;&gt;Setup!$B$6,"",SUMIFS(Transactions!$G:$G,Transactions!$H:$H,F$4,Transactions!$A:$A,$A78))</f>
        <v>0</v>
      </c>
      <c r="G78" s="16" t="n">
        <f aca="false">IF(YEAR($A78)&lt;&gt;Setup!$B$6,"",SUMIFS(Transactions!$G:$G,Transactions!$H:$H,G$4,Transactions!$A:$A,$A78))</f>
        <v>0</v>
      </c>
      <c r="H78" s="16" t="n">
        <f aca="false">IF(YEAR($A78)&lt;&gt;Setup!$B$6,"",SUMIFS(Transactions!$G:$G,Transactions!$H:$H,H$4,Transactions!$A:$A,$A78))</f>
        <v>0</v>
      </c>
      <c r="I78" s="16" t="n">
        <f aca="false">IF(YEAR($A78)&lt;&gt;Setup!$B$6,"",SUMIFS(Transactions!$G:$G,Transactions!$H:$H,I$4,Transactions!$A:$A,$A78))</f>
        <v>0</v>
      </c>
      <c r="J78" s="16" t="n">
        <f aca="false">IF(YEAR($A78)&lt;&gt;Setup!$B$6,"",SUMIFS(Transactions!$G:$G,Transactions!$H:$H,J$4,Transactions!$A:$A,$A78))</f>
        <v>0</v>
      </c>
      <c r="K78" s="16" t="n">
        <f aca="false">IF(YEAR($A78)&lt;&gt;Setup!$B$6,"",SUMIFS(Transactions!$G:$G,Transactions!$H:$H,K$4,Transactions!$A:$A,$A78))</f>
        <v>0</v>
      </c>
      <c r="L78" s="16" t="n">
        <f aca="false">IF(YEAR($A78)&lt;&gt;Setup!$B$6,"",SUMIFS(Transactions!$G:$G,Transactions!$H:$H,L$4,Transactions!$A:$A,$A78))</f>
        <v>0</v>
      </c>
      <c r="M78" s="16" t="n">
        <f aca="false">IF(YEAR($A78)&lt;&gt;Setup!$B$6,"",SUMIFS(Transactions!$G:$G,Transactions!$H:$H,M$4,Transactions!$A:$A,$A78))</f>
        <v>0</v>
      </c>
      <c r="N78" s="16" t="n">
        <f aca="false">IF(YEAR($A78)&lt;&gt;Setup!$B$6,"",SUMIFS(Transactions!$G:$G,Transactions!$H:$H,N$4,Transactions!$A:$A,$A78))</f>
        <v>0</v>
      </c>
      <c r="O78" s="16" t="n">
        <f aca="false">IF(YEAR($A78)&lt;&gt;Setup!$B$6,"",SUMIFS(Transactions!$G:$G,Transactions!$H:$H,O$4,Transactions!$A:$A,$A78))</f>
        <v>0</v>
      </c>
      <c r="P78" s="16" t="n">
        <f aca="false">IF(YEAR($A78)&lt;&gt;Setup!$B$6,"",SUMIFS(Transactions!$G:$G,Transactions!$H:$H,P$4,Transactions!$A:$A,$A78))</f>
        <v>0</v>
      </c>
      <c r="Q78" s="16" t="n">
        <f aca="false">IF(YEAR($A78)&lt;&gt;Setup!$B$6,"",SUM(B78:C78))</f>
        <v>0</v>
      </c>
      <c r="R78" s="16" t="n">
        <f aca="false">IF(YEAR($A78)&lt;&gt;Setup!$B$6,"",SUM(D78:F78))</f>
        <v>0</v>
      </c>
      <c r="S78" s="16" t="n">
        <f aca="false">IF(YEAR($A78)&lt;&gt;Setup!$B$6,"",SUM(G78:L78))</f>
        <v>0</v>
      </c>
      <c r="T78" s="16" t="n">
        <f aca="false">IF(YEAR($A78)&lt;&gt;Setup!$B$6,"",SUM(M78:P78))</f>
        <v>0</v>
      </c>
      <c r="U78" s="20" t="n">
        <f aca="false">IF(YEAR($A78)&lt;&gt;Setup!$B$6,"",SUM(B78:P78))</f>
        <v>0</v>
      </c>
      <c r="V78" s="20" t="n">
        <f aca="false">IF(YEAR($A78)&lt;&gt;Setup!$B$6,"",N(V77)+U78)</f>
        <v>0</v>
      </c>
    </row>
    <row r="79" customFormat="false" ht="15" hidden="false" customHeight="false" outlineLevel="0" collapsed="false">
      <c r="A79" s="19" t="n">
        <f aca="false">DATE(Setup!$B$6,1,1)+74</f>
        <v>46097</v>
      </c>
      <c r="B79" s="16" t="n">
        <f aca="false">IF(YEAR($A79)&lt;&gt;Setup!$B$6,"",SUMIFS(Transactions!$G:$G,Transactions!$H:$H,B$4,Transactions!$A:$A,$A79))</f>
        <v>0</v>
      </c>
      <c r="C79" s="16" t="n">
        <f aca="false">IF(YEAR($A79)&lt;&gt;Setup!$B$6,"",SUMIFS(Transactions!$G:$G,Transactions!$H:$H,C$4,Transactions!$A:$A,$A79))</f>
        <v>0</v>
      </c>
      <c r="D79" s="16" t="n">
        <f aca="false">IF(YEAR($A79)&lt;&gt;Setup!$B$6,"",SUMIFS(Transactions!$G:$G,Transactions!$H:$H,D$4,Transactions!$A:$A,$A79))</f>
        <v>0</v>
      </c>
      <c r="E79" s="16" t="n">
        <f aca="false">IF(YEAR($A79)&lt;&gt;Setup!$B$6,"",SUMIFS(Transactions!$G:$G,Transactions!$H:$H,E$4,Transactions!$A:$A,$A79))</f>
        <v>0</v>
      </c>
      <c r="F79" s="16" t="n">
        <f aca="false">IF(YEAR($A79)&lt;&gt;Setup!$B$6,"",SUMIFS(Transactions!$G:$G,Transactions!$H:$H,F$4,Transactions!$A:$A,$A79))</f>
        <v>0</v>
      </c>
      <c r="G79" s="16" t="n">
        <f aca="false">IF(YEAR($A79)&lt;&gt;Setup!$B$6,"",SUMIFS(Transactions!$G:$G,Transactions!$H:$H,G$4,Transactions!$A:$A,$A79))</f>
        <v>0</v>
      </c>
      <c r="H79" s="16" t="n">
        <f aca="false">IF(YEAR($A79)&lt;&gt;Setup!$B$6,"",SUMIFS(Transactions!$G:$G,Transactions!$H:$H,H$4,Transactions!$A:$A,$A79))</f>
        <v>0</v>
      </c>
      <c r="I79" s="16" t="n">
        <f aca="false">IF(YEAR($A79)&lt;&gt;Setup!$B$6,"",SUMIFS(Transactions!$G:$G,Transactions!$H:$H,I$4,Transactions!$A:$A,$A79))</f>
        <v>0</v>
      </c>
      <c r="J79" s="16" t="n">
        <f aca="false">IF(YEAR($A79)&lt;&gt;Setup!$B$6,"",SUMIFS(Transactions!$G:$G,Transactions!$H:$H,J$4,Transactions!$A:$A,$A79))</f>
        <v>0</v>
      </c>
      <c r="K79" s="16" t="n">
        <f aca="false">IF(YEAR($A79)&lt;&gt;Setup!$B$6,"",SUMIFS(Transactions!$G:$G,Transactions!$H:$H,K$4,Transactions!$A:$A,$A79))</f>
        <v>0</v>
      </c>
      <c r="L79" s="16" t="n">
        <f aca="false">IF(YEAR($A79)&lt;&gt;Setup!$B$6,"",SUMIFS(Transactions!$G:$G,Transactions!$H:$H,L$4,Transactions!$A:$A,$A79))</f>
        <v>0</v>
      </c>
      <c r="M79" s="16" t="n">
        <f aca="false">IF(YEAR($A79)&lt;&gt;Setup!$B$6,"",SUMIFS(Transactions!$G:$G,Transactions!$H:$H,M$4,Transactions!$A:$A,$A79))</f>
        <v>0</v>
      </c>
      <c r="N79" s="16" t="n">
        <f aca="false">IF(YEAR($A79)&lt;&gt;Setup!$B$6,"",SUMIFS(Transactions!$G:$G,Transactions!$H:$H,N$4,Transactions!$A:$A,$A79))</f>
        <v>0</v>
      </c>
      <c r="O79" s="16" t="n">
        <f aca="false">IF(YEAR($A79)&lt;&gt;Setup!$B$6,"",SUMIFS(Transactions!$G:$G,Transactions!$H:$H,O$4,Transactions!$A:$A,$A79))</f>
        <v>0</v>
      </c>
      <c r="P79" s="16" t="n">
        <f aca="false">IF(YEAR($A79)&lt;&gt;Setup!$B$6,"",SUMIFS(Transactions!$G:$G,Transactions!$H:$H,P$4,Transactions!$A:$A,$A79))</f>
        <v>0</v>
      </c>
      <c r="Q79" s="16" t="n">
        <f aca="false">IF(YEAR($A79)&lt;&gt;Setup!$B$6,"",SUM(B79:C79))</f>
        <v>0</v>
      </c>
      <c r="R79" s="16" t="n">
        <f aca="false">IF(YEAR($A79)&lt;&gt;Setup!$B$6,"",SUM(D79:F79))</f>
        <v>0</v>
      </c>
      <c r="S79" s="16" t="n">
        <f aca="false">IF(YEAR($A79)&lt;&gt;Setup!$B$6,"",SUM(G79:L79))</f>
        <v>0</v>
      </c>
      <c r="T79" s="16" t="n">
        <f aca="false">IF(YEAR($A79)&lt;&gt;Setup!$B$6,"",SUM(M79:P79))</f>
        <v>0</v>
      </c>
      <c r="U79" s="20" t="n">
        <f aca="false">IF(YEAR($A79)&lt;&gt;Setup!$B$6,"",SUM(B79:P79))</f>
        <v>0</v>
      </c>
      <c r="V79" s="20" t="n">
        <f aca="false">IF(YEAR($A79)&lt;&gt;Setup!$B$6,"",N(V78)+U79)</f>
        <v>0</v>
      </c>
    </row>
    <row r="80" customFormat="false" ht="15" hidden="false" customHeight="false" outlineLevel="0" collapsed="false">
      <c r="A80" s="19" t="n">
        <f aca="false">DATE(Setup!$B$6,1,1)+75</f>
        <v>46098</v>
      </c>
      <c r="B80" s="16" t="n">
        <f aca="false">IF(YEAR($A80)&lt;&gt;Setup!$B$6,"",SUMIFS(Transactions!$G:$G,Transactions!$H:$H,B$4,Transactions!$A:$A,$A80))</f>
        <v>0</v>
      </c>
      <c r="C80" s="16" t="n">
        <f aca="false">IF(YEAR($A80)&lt;&gt;Setup!$B$6,"",SUMIFS(Transactions!$G:$G,Transactions!$H:$H,C$4,Transactions!$A:$A,$A80))</f>
        <v>0</v>
      </c>
      <c r="D80" s="16" t="n">
        <f aca="false">IF(YEAR($A80)&lt;&gt;Setup!$B$6,"",SUMIFS(Transactions!$G:$G,Transactions!$H:$H,D$4,Transactions!$A:$A,$A80))</f>
        <v>0</v>
      </c>
      <c r="E80" s="16" t="n">
        <f aca="false">IF(YEAR($A80)&lt;&gt;Setup!$B$6,"",SUMIFS(Transactions!$G:$G,Transactions!$H:$H,E$4,Transactions!$A:$A,$A80))</f>
        <v>0</v>
      </c>
      <c r="F80" s="16" t="n">
        <f aca="false">IF(YEAR($A80)&lt;&gt;Setup!$B$6,"",SUMIFS(Transactions!$G:$G,Transactions!$H:$H,F$4,Transactions!$A:$A,$A80))</f>
        <v>0</v>
      </c>
      <c r="G80" s="16" t="n">
        <f aca="false">IF(YEAR($A80)&lt;&gt;Setup!$B$6,"",SUMIFS(Transactions!$G:$G,Transactions!$H:$H,G$4,Transactions!$A:$A,$A80))</f>
        <v>0</v>
      </c>
      <c r="H80" s="16" t="n">
        <f aca="false">IF(YEAR($A80)&lt;&gt;Setup!$B$6,"",SUMIFS(Transactions!$G:$G,Transactions!$H:$H,H$4,Transactions!$A:$A,$A80))</f>
        <v>0</v>
      </c>
      <c r="I80" s="16" t="n">
        <f aca="false">IF(YEAR($A80)&lt;&gt;Setup!$B$6,"",SUMIFS(Transactions!$G:$G,Transactions!$H:$H,I$4,Transactions!$A:$A,$A80))</f>
        <v>0</v>
      </c>
      <c r="J80" s="16" t="n">
        <f aca="false">IF(YEAR($A80)&lt;&gt;Setup!$B$6,"",SUMIFS(Transactions!$G:$G,Transactions!$H:$H,J$4,Transactions!$A:$A,$A80))</f>
        <v>0</v>
      </c>
      <c r="K80" s="16" t="n">
        <f aca="false">IF(YEAR($A80)&lt;&gt;Setup!$B$6,"",SUMIFS(Transactions!$G:$G,Transactions!$H:$H,K$4,Transactions!$A:$A,$A80))</f>
        <v>0</v>
      </c>
      <c r="L80" s="16" t="n">
        <f aca="false">IF(YEAR($A80)&lt;&gt;Setup!$B$6,"",SUMIFS(Transactions!$G:$G,Transactions!$H:$H,L$4,Transactions!$A:$A,$A80))</f>
        <v>0</v>
      </c>
      <c r="M80" s="16" t="n">
        <f aca="false">IF(YEAR($A80)&lt;&gt;Setup!$B$6,"",SUMIFS(Transactions!$G:$G,Transactions!$H:$H,M$4,Transactions!$A:$A,$A80))</f>
        <v>0</v>
      </c>
      <c r="N80" s="16" t="n">
        <f aca="false">IF(YEAR($A80)&lt;&gt;Setup!$B$6,"",SUMIFS(Transactions!$G:$G,Transactions!$H:$H,N$4,Transactions!$A:$A,$A80))</f>
        <v>0</v>
      </c>
      <c r="O80" s="16" t="n">
        <f aca="false">IF(YEAR($A80)&lt;&gt;Setup!$B$6,"",SUMIFS(Transactions!$G:$G,Transactions!$H:$H,O$4,Transactions!$A:$A,$A80))</f>
        <v>0</v>
      </c>
      <c r="P80" s="16" t="n">
        <f aca="false">IF(YEAR($A80)&lt;&gt;Setup!$B$6,"",SUMIFS(Transactions!$G:$G,Transactions!$H:$H,P$4,Transactions!$A:$A,$A80))</f>
        <v>0</v>
      </c>
      <c r="Q80" s="16" t="n">
        <f aca="false">IF(YEAR($A80)&lt;&gt;Setup!$B$6,"",SUM(B80:C80))</f>
        <v>0</v>
      </c>
      <c r="R80" s="16" t="n">
        <f aca="false">IF(YEAR($A80)&lt;&gt;Setup!$B$6,"",SUM(D80:F80))</f>
        <v>0</v>
      </c>
      <c r="S80" s="16" t="n">
        <f aca="false">IF(YEAR($A80)&lt;&gt;Setup!$B$6,"",SUM(G80:L80))</f>
        <v>0</v>
      </c>
      <c r="T80" s="16" t="n">
        <f aca="false">IF(YEAR($A80)&lt;&gt;Setup!$B$6,"",SUM(M80:P80))</f>
        <v>0</v>
      </c>
      <c r="U80" s="20" t="n">
        <f aca="false">IF(YEAR($A80)&lt;&gt;Setup!$B$6,"",SUM(B80:P80))</f>
        <v>0</v>
      </c>
      <c r="V80" s="20" t="n">
        <f aca="false">IF(YEAR($A80)&lt;&gt;Setup!$B$6,"",N(V79)+U80)</f>
        <v>0</v>
      </c>
    </row>
    <row r="81" customFormat="false" ht="15" hidden="false" customHeight="false" outlineLevel="0" collapsed="false">
      <c r="A81" s="19" t="n">
        <f aca="false">DATE(Setup!$B$6,1,1)+76</f>
        <v>46099</v>
      </c>
      <c r="B81" s="16" t="n">
        <f aca="false">IF(YEAR($A81)&lt;&gt;Setup!$B$6,"",SUMIFS(Transactions!$G:$G,Transactions!$H:$H,B$4,Transactions!$A:$A,$A81))</f>
        <v>0</v>
      </c>
      <c r="C81" s="16" t="n">
        <f aca="false">IF(YEAR($A81)&lt;&gt;Setup!$B$6,"",SUMIFS(Transactions!$G:$G,Transactions!$H:$H,C$4,Transactions!$A:$A,$A81))</f>
        <v>0</v>
      </c>
      <c r="D81" s="16" t="n">
        <f aca="false">IF(YEAR($A81)&lt;&gt;Setup!$B$6,"",SUMIFS(Transactions!$G:$G,Transactions!$H:$H,D$4,Transactions!$A:$A,$A81))</f>
        <v>0</v>
      </c>
      <c r="E81" s="16" t="n">
        <f aca="false">IF(YEAR($A81)&lt;&gt;Setup!$B$6,"",SUMIFS(Transactions!$G:$G,Transactions!$H:$H,E$4,Transactions!$A:$A,$A81))</f>
        <v>0</v>
      </c>
      <c r="F81" s="16" t="n">
        <f aca="false">IF(YEAR($A81)&lt;&gt;Setup!$B$6,"",SUMIFS(Transactions!$G:$G,Transactions!$H:$H,F$4,Transactions!$A:$A,$A81))</f>
        <v>0</v>
      </c>
      <c r="G81" s="16" t="n">
        <f aca="false">IF(YEAR($A81)&lt;&gt;Setup!$B$6,"",SUMIFS(Transactions!$G:$G,Transactions!$H:$H,G$4,Transactions!$A:$A,$A81))</f>
        <v>0</v>
      </c>
      <c r="H81" s="16" t="n">
        <f aca="false">IF(YEAR($A81)&lt;&gt;Setup!$B$6,"",SUMIFS(Transactions!$G:$G,Transactions!$H:$H,H$4,Transactions!$A:$A,$A81))</f>
        <v>0</v>
      </c>
      <c r="I81" s="16" t="n">
        <f aca="false">IF(YEAR($A81)&lt;&gt;Setup!$B$6,"",SUMIFS(Transactions!$G:$G,Transactions!$H:$H,I$4,Transactions!$A:$A,$A81))</f>
        <v>0</v>
      </c>
      <c r="J81" s="16" t="n">
        <f aca="false">IF(YEAR($A81)&lt;&gt;Setup!$B$6,"",SUMIFS(Transactions!$G:$G,Transactions!$H:$H,J$4,Transactions!$A:$A,$A81))</f>
        <v>0</v>
      </c>
      <c r="K81" s="16" t="n">
        <f aca="false">IF(YEAR($A81)&lt;&gt;Setup!$B$6,"",SUMIFS(Transactions!$G:$G,Transactions!$H:$H,K$4,Transactions!$A:$A,$A81))</f>
        <v>0</v>
      </c>
      <c r="L81" s="16" t="n">
        <f aca="false">IF(YEAR($A81)&lt;&gt;Setup!$B$6,"",SUMIFS(Transactions!$G:$G,Transactions!$H:$H,L$4,Transactions!$A:$A,$A81))</f>
        <v>0</v>
      </c>
      <c r="M81" s="16" t="n">
        <f aca="false">IF(YEAR($A81)&lt;&gt;Setup!$B$6,"",SUMIFS(Transactions!$G:$G,Transactions!$H:$H,M$4,Transactions!$A:$A,$A81))</f>
        <v>0</v>
      </c>
      <c r="N81" s="16" t="n">
        <f aca="false">IF(YEAR($A81)&lt;&gt;Setup!$B$6,"",SUMIFS(Transactions!$G:$G,Transactions!$H:$H,N$4,Transactions!$A:$A,$A81))</f>
        <v>0</v>
      </c>
      <c r="O81" s="16" t="n">
        <f aca="false">IF(YEAR($A81)&lt;&gt;Setup!$B$6,"",SUMIFS(Transactions!$G:$G,Transactions!$H:$H,O$4,Transactions!$A:$A,$A81))</f>
        <v>0</v>
      </c>
      <c r="P81" s="16" t="n">
        <f aca="false">IF(YEAR($A81)&lt;&gt;Setup!$B$6,"",SUMIFS(Transactions!$G:$G,Transactions!$H:$H,P$4,Transactions!$A:$A,$A81))</f>
        <v>0</v>
      </c>
      <c r="Q81" s="16" t="n">
        <f aca="false">IF(YEAR($A81)&lt;&gt;Setup!$B$6,"",SUM(B81:C81))</f>
        <v>0</v>
      </c>
      <c r="R81" s="16" t="n">
        <f aca="false">IF(YEAR($A81)&lt;&gt;Setup!$B$6,"",SUM(D81:F81))</f>
        <v>0</v>
      </c>
      <c r="S81" s="16" t="n">
        <f aca="false">IF(YEAR($A81)&lt;&gt;Setup!$B$6,"",SUM(G81:L81))</f>
        <v>0</v>
      </c>
      <c r="T81" s="16" t="n">
        <f aca="false">IF(YEAR($A81)&lt;&gt;Setup!$B$6,"",SUM(M81:P81))</f>
        <v>0</v>
      </c>
      <c r="U81" s="20" t="n">
        <f aca="false">IF(YEAR($A81)&lt;&gt;Setup!$B$6,"",SUM(B81:P81))</f>
        <v>0</v>
      </c>
      <c r="V81" s="20" t="n">
        <f aca="false">IF(YEAR($A81)&lt;&gt;Setup!$B$6,"",N(V80)+U81)</f>
        <v>0</v>
      </c>
    </row>
    <row r="82" customFormat="false" ht="15" hidden="false" customHeight="false" outlineLevel="0" collapsed="false">
      <c r="A82" s="19" t="n">
        <f aca="false">DATE(Setup!$B$6,1,1)+77</f>
        <v>46100</v>
      </c>
      <c r="B82" s="16" t="n">
        <f aca="false">IF(YEAR($A82)&lt;&gt;Setup!$B$6,"",SUMIFS(Transactions!$G:$G,Transactions!$H:$H,B$4,Transactions!$A:$A,$A82))</f>
        <v>0</v>
      </c>
      <c r="C82" s="16" t="n">
        <f aca="false">IF(YEAR($A82)&lt;&gt;Setup!$B$6,"",SUMIFS(Transactions!$G:$G,Transactions!$H:$H,C$4,Transactions!$A:$A,$A82))</f>
        <v>0</v>
      </c>
      <c r="D82" s="16" t="n">
        <f aca="false">IF(YEAR($A82)&lt;&gt;Setup!$B$6,"",SUMIFS(Transactions!$G:$G,Transactions!$H:$H,D$4,Transactions!$A:$A,$A82))</f>
        <v>0</v>
      </c>
      <c r="E82" s="16" t="n">
        <f aca="false">IF(YEAR($A82)&lt;&gt;Setup!$B$6,"",SUMIFS(Transactions!$G:$G,Transactions!$H:$H,E$4,Transactions!$A:$A,$A82))</f>
        <v>0</v>
      </c>
      <c r="F82" s="16" t="n">
        <f aca="false">IF(YEAR($A82)&lt;&gt;Setup!$B$6,"",SUMIFS(Transactions!$G:$G,Transactions!$H:$H,F$4,Transactions!$A:$A,$A82))</f>
        <v>0</v>
      </c>
      <c r="G82" s="16" t="n">
        <f aca="false">IF(YEAR($A82)&lt;&gt;Setup!$B$6,"",SUMIFS(Transactions!$G:$G,Transactions!$H:$H,G$4,Transactions!$A:$A,$A82))</f>
        <v>0</v>
      </c>
      <c r="H82" s="16" t="n">
        <f aca="false">IF(YEAR($A82)&lt;&gt;Setup!$B$6,"",SUMIFS(Transactions!$G:$G,Transactions!$H:$H,H$4,Transactions!$A:$A,$A82))</f>
        <v>0</v>
      </c>
      <c r="I82" s="16" t="n">
        <f aca="false">IF(YEAR($A82)&lt;&gt;Setup!$B$6,"",SUMIFS(Transactions!$G:$G,Transactions!$H:$H,I$4,Transactions!$A:$A,$A82))</f>
        <v>0</v>
      </c>
      <c r="J82" s="16" t="n">
        <f aca="false">IF(YEAR($A82)&lt;&gt;Setup!$B$6,"",SUMIFS(Transactions!$G:$G,Transactions!$H:$H,J$4,Transactions!$A:$A,$A82))</f>
        <v>0</v>
      </c>
      <c r="K82" s="16" t="n">
        <f aca="false">IF(YEAR($A82)&lt;&gt;Setup!$B$6,"",SUMIFS(Transactions!$G:$G,Transactions!$H:$H,K$4,Transactions!$A:$A,$A82))</f>
        <v>0</v>
      </c>
      <c r="L82" s="16" t="n">
        <f aca="false">IF(YEAR($A82)&lt;&gt;Setup!$B$6,"",SUMIFS(Transactions!$G:$G,Transactions!$H:$H,L$4,Transactions!$A:$A,$A82))</f>
        <v>0</v>
      </c>
      <c r="M82" s="16" t="n">
        <f aca="false">IF(YEAR($A82)&lt;&gt;Setup!$B$6,"",SUMIFS(Transactions!$G:$G,Transactions!$H:$H,M$4,Transactions!$A:$A,$A82))</f>
        <v>0</v>
      </c>
      <c r="N82" s="16" t="n">
        <f aca="false">IF(YEAR($A82)&lt;&gt;Setup!$B$6,"",SUMIFS(Transactions!$G:$G,Transactions!$H:$H,N$4,Transactions!$A:$A,$A82))</f>
        <v>0</v>
      </c>
      <c r="O82" s="16" t="n">
        <f aca="false">IF(YEAR($A82)&lt;&gt;Setup!$B$6,"",SUMIFS(Transactions!$G:$G,Transactions!$H:$H,O$4,Transactions!$A:$A,$A82))</f>
        <v>0</v>
      </c>
      <c r="P82" s="16" t="n">
        <f aca="false">IF(YEAR($A82)&lt;&gt;Setup!$B$6,"",SUMIFS(Transactions!$G:$G,Transactions!$H:$H,P$4,Transactions!$A:$A,$A82))</f>
        <v>0</v>
      </c>
      <c r="Q82" s="16" t="n">
        <f aca="false">IF(YEAR($A82)&lt;&gt;Setup!$B$6,"",SUM(B82:C82))</f>
        <v>0</v>
      </c>
      <c r="R82" s="16" t="n">
        <f aca="false">IF(YEAR($A82)&lt;&gt;Setup!$B$6,"",SUM(D82:F82))</f>
        <v>0</v>
      </c>
      <c r="S82" s="16" t="n">
        <f aca="false">IF(YEAR($A82)&lt;&gt;Setup!$B$6,"",SUM(G82:L82))</f>
        <v>0</v>
      </c>
      <c r="T82" s="16" t="n">
        <f aca="false">IF(YEAR($A82)&lt;&gt;Setup!$B$6,"",SUM(M82:P82))</f>
        <v>0</v>
      </c>
      <c r="U82" s="20" t="n">
        <f aca="false">IF(YEAR($A82)&lt;&gt;Setup!$B$6,"",SUM(B82:P82))</f>
        <v>0</v>
      </c>
      <c r="V82" s="20" t="n">
        <f aca="false">IF(YEAR($A82)&lt;&gt;Setup!$B$6,"",N(V81)+U82)</f>
        <v>0</v>
      </c>
    </row>
    <row r="83" customFormat="false" ht="15" hidden="false" customHeight="false" outlineLevel="0" collapsed="false">
      <c r="A83" s="19" t="n">
        <f aca="false">DATE(Setup!$B$6,1,1)+78</f>
        <v>46101</v>
      </c>
      <c r="B83" s="16" t="n">
        <f aca="false">IF(YEAR($A83)&lt;&gt;Setup!$B$6,"",SUMIFS(Transactions!$G:$G,Transactions!$H:$H,B$4,Transactions!$A:$A,$A83))</f>
        <v>0</v>
      </c>
      <c r="C83" s="16" t="n">
        <f aca="false">IF(YEAR($A83)&lt;&gt;Setup!$B$6,"",SUMIFS(Transactions!$G:$G,Transactions!$H:$H,C$4,Transactions!$A:$A,$A83))</f>
        <v>0</v>
      </c>
      <c r="D83" s="16" t="n">
        <f aca="false">IF(YEAR($A83)&lt;&gt;Setup!$B$6,"",SUMIFS(Transactions!$G:$G,Transactions!$H:$H,D$4,Transactions!$A:$A,$A83))</f>
        <v>0</v>
      </c>
      <c r="E83" s="16" t="n">
        <f aca="false">IF(YEAR($A83)&lt;&gt;Setup!$B$6,"",SUMIFS(Transactions!$G:$G,Transactions!$H:$H,E$4,Transactions!$A:$A,$A83))</f>
        <v>0</v>
      </c>
      <c r="F83" s="16" t="n">
        <f aca="false">IF(YEAR($A83)&lt;&gt;Setup!$B$6,"",SUMIFS(Transactions!$G:$G,Transactions!$H:$H,F$4,Transactions!$A:$A,$A83))</f>
        <v>0</v>
      </c>
      <c r="G83" s="16" t="n">
        <f aca="false">IF(YEAR($A83)&lt;&gt;Setup!$B$6,"",SUMIFS(Transactions!$G:$G,Transactions!$H:$H,G$4,Transactions!$A:$A,$A83))</f>
        <v>0</v>
      </c>
      <c r="H83" s="16" t="n">
        <f aca="false">IF(YEAR($A83)&lt;&gt;Setup!$B$6,"",SUMIFS(Transactions!$G:$G,Transactions!$H:$H,H$4,Transactions!$A:$A,$A83))</f>
        <v>0</v>
      </c>
      <c r="I83" s="16" t="n">
        <f aca="false">IF(YEAR($A83)&lt;&gt;Setup!$B$6,"",SUMIFS(Transactions!$G:$G,Transactions!$H:$H,I$4,Transactions!$A:$A,$A83))</f>
        <v>0</v>
      </c>
      <c r="J83" s="16" t="n">
        <f aca="false">IF(YEAR($A83)&lt;&gt;Setup!$B$6,"",SUMIFS(Transactions!$G:$G,Transactions!$H:$H,J$4,Transactions!$A:$A,$A83))</f>
        <v>0</v>
      </c>
      <c r="K83" s="16" t="n">
        <f aca="false">IF(YEAR($A83)&lt;&gt;Setup!$B$6,"",SUMIFS(Transactions!$G:$G,Transactions!$H:$H,K$4,Transactions!$A:$A,$A83))</f>
        <v>0</v>
      </c>
      <c r="L83" s="16" t="n">
        <f aca="false">IF(YEAR($A83)&lt;&gt;Setup!$B$6,"",SUMIFS(Transactions!$G:$G,Transactions!$H:$H,L$4,Transactions!$A:$A,$A83))</f>
        <v>0</v>
      </c>
      <c r="M83" s="16" t="n">
        <f aca="false">IF(YEAR($A83)&lt;&gt;Setup!$B$6,"",SUMIFS(Transactions!$G:$G,Transactions!$H:$H,M$4,Transactions!$A:$A,$A83))</f>
        <v>0</v>
      </c>
      <c r="N83" s="16" t="n">
        <f aca="false">IF(YEAR($A83)&lt;&gt;Setup!$B$6,"",SUMIFS(Transactions!$G:$G,Transactions!$H:$H,N$4,Transactions!$A:$A,$A83))</f>
        <v>0</v>
      </c>
      <c r="O83" s="16" t="n">
        <f aca="false">IF(YEAR($A83)&lt;&gt;Setup!$B$6,"",SUMIFS(Transactions!$G:$G,Transactions!$H:$H,O$4,Transactions!$A:$A,$A83))</f>
        <v>0</v>
      </c>
      <c r="P83" s="16" t="n">
        <f aca="false">IF(YEAR($A83)&lt;&gt;Setup!$B$6,"",SUMIFS(Transactions!$G:$G,Transactions!$H:$H,P$4,Transactions!$A:$A,$A83))</f>
        <v>0</v>
      </c>
      <c r="Q83" s="16" t="n">
        <f aca="false">IF(YEAR($A83)&lt;&gt;Setup!$B$6,"",SUM(B83:C83))</f>
        <v>0</v>
      </c>
      <c r="R83" s="16" t="n">
        <f aca="false">IF(YEAR($A83)&lt;&gt;Setup!$B$6,"",SUM(D83:F83))</f>
        <v>0</v>
      </c>
      <c r="S83" s="16" t="n">
        <f aca="false">IF(YEAR($A83)&lt;&gt;Setup!$B$6,"",SUM(G83:L83))</f>
        <v>0</v>
      </c>
      <c r="T83" s="16" t="n">
        <f aca="false">IF(YEAR($A83)&lt;&gt;Setup!$B$6,"",SUM(M83:P83))</f>
        <v>0</v>
      </c>
      <c r="U83" s="20" t="n">
        <f aca="false">IF(YEAR($A83)&lt;&gt;Setup!$B$6,"",SUM(B83:P83))</f>
        <v>0</v>
      </c>
      <c r="V83" s="20" t="n">
        <f aca="false">IF(YEAR($A83)&lt;&gt;Setup!$B$6,"",N(V82)+U83)</f>
        <v>0</v>
      </c>
    </row>
    <row r="84" customFormat="false" ht="15" hidden="false" customHeight="false" outlineLevel="0" collapsed="false">
      <c r="A84" s="19" t="n">
        <f aca="false">DATE(Setup!$B$6,1,1)+79</f>
        <v>46102</v>
      </c>
      <c r="B84" s="16" t="n">
        <f aca="false">IF(YEAR($A84)&lt;&gt;Setup!$B$6,"",SUMIFS(Transactions!$G:$G,Transactions!$H:$H,B$4,Transactions!$A:$A,$A84))</f>
        <v>0</v>
      </c>
      <c r="C84" s="16" t="n">
        <f aca="false">IF(YEAR($A84)&lt;&gt;Setup!$B$6,"",SUMIFS(Transactions!$G:$G,Transactions!$H:$H,C$4,Transactions!$A:$A,$A84))</f>
        <v>0</v>
      </c>
      <c r="D84" s="16" t="n">
        <f aca="false">IF(YEAR($A84)&lt;&gt;Setup!$B$6,"",SUMIFS(Transactions!$G:$G,Transactions!$H:$H,D$4,Transactions!$A:$A,$A84))</f>
        <v>0</v>
      </c>
      <c r="E84" s="16" t="n">
        <f aca="false">IF(YEAR($A84)&lt;&gt;Setup!$B$6,"",SUMIFS(Transactions!$G:$G,Transactions!$H:$H,E$4,Transactions!$A:$A,$A84))</f>
        <v>0</v>
      </c>
      <c r="F84" s="16" t="n">
        <f aca="false">IF(YEAR($A84)&lt;&gt;Setup!$B$6,"",SUMIFS(Transactions!$G:$G,Transactions!$H:$H,F$4,Transactions!$A:$A,$A84))</f>
        <v>0</v>
      </c>
      <c r="G84" s="16" t="n">
        <f aca="false">IF(YEAR($A84)&lt;&gt;Setup!$B$6,"",SUMIFS(Transactions!$G:$G,Transactions!$H:$H,G$4,Transactions!$A:$A,$A84))</f>
        <v>0</v>
      </c>
      <c r="H84" s="16" t="n">
        <f aca="false">IF(YEAR($A84)&lt;&gt;Setup!$B$6,"",SUMIFS(Transactions!$G:$G,Transactions!$H:$H,H$4,Transactions!$A:$A,$A84))</f>
        <v>0</v>
      </c>
      <c r="I84" s="16" t="n">
        <f aca="false">IF(YEAR($A84)&lt;&gt;Setup!$B$6,"",SUMIFS(Transactions!$G:$G,Transactions!$H:$H,I$4,Transactions!$A:$A,$A84))</f>
        <v>0</v>
      </c>
      <c r="J84" s="16" t="n">
        <f aca="false">IF(YEAR($A84)&lt;&gt;Setup!$B$6,"",SUMIFS(Transactions!$G:$G,Transactions!$H:$H,J$4,Transactions!$A:$A,$A84))</f>
        <v>0</v>
      </c>
      <c r="K84" s="16" t="n">
        <f aca="false">IF(YEAR($A84)&lt;&gt;Setup!$B$6,"",SUMIFS(Transactions!$G:$G,Transactions!$H:$H,K$4,Transactions!$A:$A,$A84))</f>
        <v>0</v>
      </c>
      <c r="L84" s="16" t="n">
        <f aca="false">IF(YEAR($A84)&lt;&gt;Setup!$B$6,"",SUMIFS(Transactions!$G:$G,Transactions!$H:$H,L$4,Transactions!$A:$A,$A84))</f>
        <v>0</v>
      </c>
      <c r="M84" s="16" t="n">
        <f aca="false">IF(YEAR($A84)&lt;&gt;Setup!$B$6,"",SUMIFS(Transactions!$G:$G,Transactions!$H:$H,M$4,Transactions!$A:$A,$A84))</f>
        <v>0</v>
      </c>
      <c r="N84" s="16" t="n">
        <f aca="false">IF(YEAR($A84)&lt;&gt;Setup!$B$6,"",SUMIFS(Transactions!$G:$G,Transactions!$H:$H,N$4,Transactions!$A:$A,$A84))</f>
        <v>0</v>
      </c>
      <c r="O84" s="16" t="n">
        <f aca="false">IF(YEAR($A84)&lt;&gt;Setup!$B$6,"",SUMIFS(Transactions!$G:$G,Transactions!$H:$H,O$4,Transactions!$A:$A,$A84))</f>
        <v>0</v>
      </c>
      <c r="P84" s="16" t="n">
        <f aca="false">IF(YEAR($A84)&lt;&gt;Setup!$B$6,"",SUMIFS(Transactions!$G:$G,Transactions!$H:$H,P$4,Transactions!$A:$A,$A84))</f>
        <v>0</v>
      </c>
      <c r="Q84" s="16" t="n">
        <f aca="false">IF(YEAR($A84)&lt;&gt;Setup!$B$6,"",SUM(B84:C84))</f>
        <v>0</v>
      </c>
      <c r="R84" s="16" t="n">
        <f aca="false">IF(YEAR($A84)&lt;&gt;Setup!$B$6,"",SUM(D84:F84))</f>
        <v>0</v>
      </c>
      <c r="S84" s="16" t="n">
        <f aca="false">IF(YEAR($A84)&lt;&gt;Setup!$B$6,"",SUM(G84:L84))</f>
        <v>0</v>
      </c>
      <c r="T84" s="16" t="n">
        <f aca="false">IF(YEAR($A84)&lt;&gt;Setup!$B$6,"",SUM(M84:P84))</f>
        <v>0</v>
      </c>
      <c r="U84" s="20" t="n">
        <f aca="false">IF(YEAR($A84)&lt;&gt;Setup!$B$6,"",SUM(B84:P84))</f>
        <v>0</v>
      </c>
      <c r="V84" s="20" t="n">
        <f aca="false">IF(YEAR($A84)&lt;&gt;Setup!$B$6,"",N(V83)+U84)</f>
        <v>0</v>
      </c>
    </row>
    <row r="85" customFormat="false" ht="15" hidden="false" customHeight="false" outlineLevel="0" collapsed="false">
      <c r="A85" s="19" t="n">
        <f aca="false">DATE(Setup!$B$6,1,1)+80</f>
        <v>46103</v>
      </c>
      <c r="B85" s="16" t="n">
        <f aca="false">IF(YEAR($A85)&lt;&gt;Setup!$B$6,"",SUMIFS(Transactions!$G:$G,Transactions!$H:$H,B$4,Transactions!$A:$A,$A85))</f>
        <v>0</v>
      </c>
      <c r="C85" s="16" t="n">
        <f aca="false">IF(YEAR($A85)&lt;&gt;Setup!$B$6,"",SUMIFS(Transactions!$G:$G,Transactions!$H:$H,C$4,Transactions!$A:$A,$A85))</f>
        <v>0</v>
      </c>
      <c r="D85" s="16" t="n">
        <f aca="false">IF(YEAR($A85)&lt;&gt;Setup!$B$6,"",SUMIFS(Transactions!$G:$G,Transactions!$H:$H,D$4,Transactions!$A:$A,$A85))</f>
        <v>0</v>
      </c>
      <c r="E85" s="16" t="n">
        <f aca="false">IF(YEAR($A85)&lt;&gt;Setup!$B$6,"",SUMIFS(Transactions!$G:$G,Transactions!$H:$H,E$4,Transactions!$A:$A,$A85))</f>
        <v>0</v>
      </c>
      <c r="F85" s="16" t="n">
        <f aca="false">IF(YEAR($A85)&lt;&gt;Setup!$B$6,"",SUMIFS(Transactions!$G:$G,Transactions!$H:$H,F$4,Transactions!$A:$A,$A85))</f>
        <v>0</v>
      </c>
      <c r="G85" s="16" t="n">
        <f aca="false">IF(YEAR($A85)&lt;&gt;Setup!$B$6,"",SUMIFS(Transactions!$G:$G,Transactions!$H:$H,G$4,Transactions!$A:$A,$A85))</f>
        <v>0</v>
      </c>
      <c r="H85" s="16" t="n">
        <f aca="false">IF(YEAR($A85)&lt;&gt;Setup!$B$6,"",SUMIFS(Transactions!$G:$G,Transactions!$H:$H,H$4,Transactions!$A:$A,$A85))</f>
        <v>0</v>
      </c>
      <c r="I85" s="16" t="n">
        <f aca="false">IF(YEAR($A85)&lt;&gt;Setup!$B$6,"",SUMIFS(Transactions!$G:$G,Transactions!$H:$H,I$4,Transactions!$A:$A,$A85))</f>
        <v>0</v>
      </c>
      <c r="J85" s="16" t="n">
        <f aca="false">IF(YEAR($A85)&lt;&gt;Setup!$B$6,"",SUMIFS(Transactions!$G:$G,Transactions!$H:$H,J$4,Transactions!$A:$A,$A85))</f>
        <v>0</v>
      </c>
      <c r="K85" s="16" t="n">
        <f aca="false">IF(YEAR($A85)&lt;&gt;Setup!$B$6,"",SUMIFS(Transactions!$G:$G,Transactions!$H:$H,K$4,Transactions!$A:$A,$A85))</f>
        <v>0</v>
      </c>
      <c r="L85" s="16" t="n">
        <f aca="false">IF(YEAR($A85)&lt;&gt;Setup!$B$6,"",SUMIFS(Transactions!$G:$G,Transactions!$H:$H,L$4,Transactions!$A:$A,$A85))</f>
        <v>0</v>
      </c>
      <c r="M85" s="16" t="n">
        <f aca="false">IF(YEAR($A85)&lt;&gt;Setup!$B$6,"",SUMIFS(Transactions!$G:$G,Transactions!$H:$H,M$4,Transactions!$A:$A,$A85))</f>
        <v>0</v>
      </c>
      <c r="N85" s="16" t="n">
        <f aca="false">IF(YEAR($A85)&lt;&gt;Setup!$B$6,"",SUMIFS(Transactions!$G:$G,Transactions!$H:$H,N$4,Transactions!$A:$A,$A85))</f>
        <v>0</v>
      </c>
      <c r="O85" s="16" t="n">
        <f aca="false">IF(YEAR($A85)&lt;&gt;Setup!$B$6,"",SUMIFS(Transactions!$G:$G,Transactions!$H:$H,O$4,Transactions!$A:$A,$A85))</f>
        <v>0</v>
      </c>
      <c r="P85" s="16" t="n">
        <f aca="false">IF(YEAR($A85)&lt;&gt;Setup!$B$6,"",SUMIFS(Transactions!$G:$G,Transactions!$H:$H,P$4,Transactions!$A:$A,$A85))</f>
        <v>0</v>
      </c>
      <c r="Q85" s="16" t="n">
        <f aca="false">IF(YEAR($A85)&lt;&gt;Setup!$B$6,"",SUM(B85:C85))</f>
        <v>0</v>
      </c>
      <c r="R85" s="16" t="n">
        <f aca="false">IF(YEAR($A85)&lt;&gt;Setup!$B$6,"",SUM(D85:F85))</f>
        <v>0</v>
      </c>
      <c r="S85" s="16" t="n">
        <f aca="false">IF(YEAR($A85)&lt;&gt;Setup!$B$6,"",SUM(G85:L85))</f>
        <v>0</v>
      </c>
      <c r="T85" s="16" t="n">
        <f aca="false">IF(YEAR($A85)&lt;&gt;Setup!$B$6,"",SUM(M85:P85))</f>
        <v>0</v>
      </c>
      <c r="U85" s="20" t="n">
        <f aca="false">IF(YEAR($A85)&lt;&gt;Setup!$B$6,"",SUM(B85:P85))</f>
        <v>0</v>
      </c>
      <c r="V85" s="20" t="n">
        <f aca="false">IF(YEAR($A85)&lt;&gt;Setup!$B$6,"",N(V84)+U85)</f>
        <v>0</v>
      </c>
    </row>
    <row r="86" customFormat="false" ht="15" hidden="false" customHeight="false" outlineLevel="0" collapsed="false">
      <c r="A86" s="19" t="n">
        <f aca="false">DATE(Setup!$B$6,1,1)+81</f>
        <v>46104</v>
      </c>
      <c r="B86" s="16" t="n">
        <f aca="false">IF(YEAR($A86)&lt;&gt;Setup!$B$6,"",SUMIFS(Transactions!$G:$G,Transactions!$H:$H,B$4,Transactions!$A:$A,$A86))</f>
        <v>0</v>
      </c>
      <c r="C86" s="16" t="n">
        <f aca="false">IF(YEAR($A86)&lt;&gt;Setup!$B$6,"",SUMIFS(Transactions!$G:$G,Transactions!$H:$H,C$4,Transactions!$A:$A,$A86))</f>
        <v>0</v>
      </c>
      <c r="D86" s="16" t="n">
        <f aca="false">IF(YEAR($A86)&lt;&gt;Setup!$B$6,"",SUMIFS(Transactions!$G:$G,Transactions!$H:$H,D$4,Transactions!$A:$A,$A86))</f>
        <v>0</v>
      </c>
      <c r="E86" s="16" t="n">
        <f aca="false">IF(YEAR($A86)&lt;&gt;Setup!$B$6,"",SUMIFS(Transactions!$G:$G,Transactions!$H:$H,E$4,Transactions!$A:$A,$A86))</f>
        <v>0</v>
      </c>
      <c r="F86" s="16" t="n">
        <f aca="false">IF(YEAR($A86)&lt;&gt;Setup!$B$6,"",SUMIFS(Transactions!$G:$G,Transactions!$H:$H,F$4,Transactions!$A:$A,$A86))</f>
        <v>0</v>
      </c>
      <c r="G86" s="16" t="n">
        <f aca="false">IF(YEAR($A86)&lt;&gt;Setup!$B$6,"",SUMIFS(Transactions!$G:$G,Transactions!$H:$H,G$4,Transactions!$A:$A,$A86))</f>
        <v>0</v>
      </c>
      <c r="H86" s="16" t="n">
        <f aca="false">IF(YEAR($A86)&lt;&gt;Setup!$B$6,"",SUMIFS(Transactions!$G:$G,Transactions!$H:$H,H$4,Transactions!$A:$A,$A86))</f>
        <v>0</v>
      </c>
      <c r="I86" s="16" t="n">
        <f aca="false">IF(YEAR($A86)&lt;&gt;Setup!$B$6,"",SUMIFS(Transactions!$G:$G,Transactions!$H:$H,I$4,Transactions!$A:$A,$A86))</f>
        <v>0</v>
      </c>
      <c r="J86" s="16" t="n">
        <f aca="false">IF(YEAR($A86)&lt;&gt;Setup!$B$6,"",SUMIFS(Transactions!$G:$G,Transactions!$H:$H,J$4,Transactions!$A:$A,$A86))</f>
        <v>0</v>
      </c>
      <c r="K86" s="16" t="n">
        <f aca="false">IF(YEAR($A86)&lt;&gt;Setup!$B$6,"",SUMIFS(Transactions!$G:$G,Transactions!$H:$H,K$4,Transactions!$A:$A,$A86))</f>
        <v>0</v>
      </c>
      <c r="L86" s="16" t="n">
        <f aca="false">IF(YEAR($A86)&lt;&gt;Setup!$B$6,"",SUMIFS(Transactions!$G:$G,Transactions!$H:$H,L$4,Transactions!$A:$A,$A86))</f>
        <v>0</v>
      </c>
      <c r="M86" s="16" t="n">
        <f aca="false">IF(YEAR($A86)&lt;&gt;Setup!$B$6,"",SUMIFS(Transactions!$G:$G,Transactions!$H:$H,M$4,Transactions!$A:$A,$A86))</f>
        <v>0</v>
      </c>
      <c r="N86" s="16" t="n">
        <f aca="false">IF(YEAR($A86)&lt;&gt;Setup!$B$6,"",SUMIFS(Transactions!$G:$G,Transactions!$H:$H,N$4,Transactions!$A:$A,$A86))</f>
        <v>0</v>
      </c>
      <c r="O86" s="16" t="n">
        <f aca="false">IF(YEAR($A86)&lt;&gt;Setup!$B$6,"",SUMIFS(Transactions!$G:$G,Transactions!$H:$H,O$4,Transactions!$A:$A,$A86))</f>
        <v>0</v>
      </c>
      <c r="P86" s="16" t="n">
        <f aca="false">IF(YEAR($A86)&lt;&gt;Setup!$B$6,"",SUMIFS(Transactions!$G:$G,Transactions!$H:$H,P$4,Transactions!$A:$A,$A86))</f>
        <v>0</v>
      </c>
      <c r="Q86" s="16" t="n">
        <f aca="false">IF(YEAR($A86)&lt;&gt;Setup!$B$6,"",SUM(B86:C86))</f>
        <v>0</v>
      </c>
      <c r="R86" s="16" t="n">
        <f aca="false">IF(YEAR($A86)&lt;&gt;Setup!$B$6,"",SUM(D86:F86))</f>
        <v>0</v>
      </c>
      <c r="S86" s="16" t="n">
        <f aca="false">IF(YEAR($A86)&lt;&gt;Setup!$B$6,"",SUM(G86:L86))</f>
        <v>0</v>
      </c>
      <c r="T86" s="16" t="n">
        <f aca="false">IF(YEAR($A86)&lt;&gt;Setup!$B$6,"",SUM(M86:P86))</f>
        <v>0</v>
      </c>
      <c r="U86" s="20" t="n">
        <f aca="false">IF(YEAR($A86)&lt;&gt;Setup!$B$6,"",SUM(B86:P86))</f>
        <v>0</v>
      </c>
      <c r="V86" s="20" t="n">
        <f aca="false">IF(YEAR($A86)&lt;&gt;Setup!$B$6,"",N(V85)+U86)</f>
        <v>0</v>
      </c>
    </row>
    <row r="87" customFormat="false" ht="15" hidden="false" customHeight="false" outlineLevel="0" collapsed="false">
      <c r="A87" s="19" t="n">
        <f aca="false">DATE(Setup!$B$6,1,1)+82</f>
        <v>46105</v>
      </c>
      <c r="B87" s="16" t="n">
        <f aca="false">IF(YEAR($A87)&lt;&gt;Setup!$B$6,"",SUMIFS(Transactions!$G:$G,Transactions!$H:$H,B$4,Transactions!$A:$A,$A87))</f>
        <v>0</v>
      </c>
      <c r="C87" s="16" t="n">
        <f aca="false">IF(YEAR($A87)&lt;&gt;Setup!$B$6,"",SUMIFS(Transactions!$G:$G,Transactions!$H:$H,C$4,Transactions!$A:$A,$A87))</f>
        <v>0</v>
      </c>
      <c r="D87" s="16" t="n">
        <f aca="false">IF(YEAR($A87)&lt;&gt;Setup!$B$6,"",SUMIFS(Transactions!$G:$G,Transactions!$H:$H,D$4,Transactions!$A:$A,$A87))</f>
        <v>0</v>
      </c>
      <c r="E87" s="16" t="n">
        <f aca="false">IF(YEAR($A87)&lt;&gt;Setup!$B$6,"",SUMIFS(Transactions!$G:$G,Transactions!$H:$H,E$4,Transactions!$A:$A,$A87))</f>
        <v>0</v>
      </c>
      <c r="F87" s="16" t="n">
        <f aca="false">IF(YEAR($A87)&lt;&gt;Setup!$B$6,"",SUMIFS(Transactions!$G:$G,Transactions!$H:$H,F$4,Transactions!$A:$A,$A87))</f>
        <v>0</v>
      </c>
      <c r="G87" s="16" t="n">
        <f aca="false">IF(YEAR($A87)&lt;&gt;Setup!$B$6,"",SUMIFS(Transactions!$G:$G,Transactions!$H:$H,G$4,Transactions!$A:$A,$A87))</f>
        <v>0</v>
      </c>
      <c r="H87" s="16" t="n">
        <f aca="false">IF(YEAR($A87)&lt;&gt;Setup!$B$6,"",SUMIFS(Transactions!$G:$G,Transactions!$H:$H,H$4,Transactions!$A:$A,$A87))</f>
        <v>0</v>
      </c>
      <c r="I87" s="16" t="n">
        <f aca="false">IF(YEAR($A87)&lt;&gt;Setup!$B$6,"",SUMIFS(Transactions!$G:$G,Transactions!$H:$H,I$4,Transactions!$A:$A,$A87))</f>
        <v>0</v>
      </c>
      <c r="J87" s="16" t="n">
        <f aca="false">IF(YEAR($A87)&lt;&gt;Setup!$B$6,"",SUMIFS(Transactions!$G:$G,Transactions!$H:$H,J$4,Transactions!$A:$A,$A87))</f>
        <v>0</v>
      </c>
      <c r="K87" s="16" t="n">
        <f aca="false">IF(YEAR($A87)&lt;&gt;Setup!$B$6,"",SUMIFS(Transactions!$G:$G,Transactions!$H:$H,K$4,Transactions!$A:$A,$A87))</f>
        <v>0</v>
      </c>
      <c r="L87" s="16" t="n">
        <f aca="false">IF(YEAR($A87)&lt;&gt;Setup!$B$6,"",SUMIFS(Transactions!$G:$G,Transactions!$H:$H,L$4,Transactions!$A:$A,$A87))</f>
        <v>0</v>
      </c>
      <c r="M87" s="16" t="n">
        <f aca="false">IF(YEAR($A87)&lt;&gt;Setup!$B$6,"",SUMIFS(Transactions!$G:$G,Transactions!$H:$H,M$4,Transactions!$A:$A,$A87))</f>
        <v>0</v>
      </c>
      <c r="N87" s="16" t="n">
        <f aca="false">IF(YEAR($A87)&lt;&gt;Setup!$B$6,"",SUMIFS(Transactions!$G:$G,Transactions!$H:$H,N$4,Transactions!$A:$A,$A87))</f>
        <v>0</v>
      </c>
      <c r="O87" s="16" t="n">
        <f aca="false">IF(YEAR($A87)&lt;&gt;Setup!$B$6,"",SUMIFS(Transactions!$G:$G,Transactions!$H:$H,O$4,Transactions!$A:$A,$A87))</f>
        <v>0</v>
      </c>
      <c r="P87" s="16" t="n">
        <f aca="false">IF(YEAR($A87)&lt;&gt;Setup!$B$6,"",SUMIFS(Transactions!$G:$G,Transactions!$H:$H,P$4,Transactions!$A:$A,$A87))</f>
        <v>0</v>
      </c>
      <c r="Q87" s="16" t="n">
        <f aca="false">IF(YEAR($A87)&lt;&gt;Setup!$B$6,"",SUM(B87:C87))</f>
        <v>0</v>
      </c>
      <c r="R87" s="16" t="n">
        <f aca="false">IF(YEAR($A87)&lt;&gt;Setup!$B$6,"",SUM(D87:F87))</f>
        <v>0</v>
      </c>
      <c r="S87" s="16" t="n">
        <f aca="false">IF(YEAR($A87)&lt;&gt;Setup!$B$6,"",SUM(G87:L87))</f>
        <v>0</v>
      </c>
      <c r="T87" s="16" t="n">
        <f aca="false">IF(YEAR($A87)&lt;&gt;Setup!$B$6,"",SUM(M87:P87))</f>
        <v>0</v>
      </c>
      <c r="U87" s="20" t="n">
        <f aca="false">IF(YEAR($A87)&lt;&gt;Setup!$B$6,"",SUM(B87:P87))</f>
        <v>0</v>
      </c>
      <c r="V87" s="20" t="n">
        <f aca="false">IF(YEAR($A87)&lt;&gt;Setup!$B$6,"",N(V86)+U87)</f>
        <v>0</v>
      </c>
    </row>
    <row r="88" customFormat="false" ht="15" hidden="false" customHeight="false" outlineLevel="0" collapsed="false">
      <c r="A88" s="19" t="n">
        <f aca="false">DATE(Setup!$B$6,1,1)+83</f>
        <v>46106</v>
      </c>
      <c r="B88" s="16" t="n">
        <f aca="false">IF(YEAR($A88)&lt;&gt;Setup!$B$6,"",SUMIFS(Transactions!$G:$G,Transactions!$H:$H,B$4,Transactions!$A:$A,$A88))</f>
        <v>0</v>
      </c>
      <c r="C88" s="16" t="n">
        <f aca="false">IF(YEAR($A88)&lt;&gt;Setup!$B$6,"",SUMIFS(Transactions!$G:$G,Transactions!$H:$H,C$4,Transactions!$A:$A,$A88))</f>
        <v>0</v>
      </c>
      <c r="D88" s="16" t="n">
        <f aca="false">IF(YEAR($A88)&lt;&gt;Setup!$B$6,"",SUMIFS(Transactions!$G:$G,Transactions!$H:$H,D$4,Transactions!$A:$A,$A88))</f>
        <v>0</v>
      </c>
      <c r="E88" s="16" t="n">
        <f aca="false">IF(YEAR($A88)&lt;&gt;Setup!$B$6,"",SUMIFS(Transactions!$G:$G,Transactions!$H:$H,E$4,Transactions!$A:$A,$A88))</f>
        <v>0</v>
      </c>
      <c r="F88" s="16" t="n">
        <f aca="false">IF(YEAR($A88)&lt;&gt;Setup!$B$6,"",SUMIFS(Transactions!$G:$G,Transactions!$H:$H,F$4,Transactions!$A:$A,$A88))</f>
        <v>0</v>
      </c>
      <c r="G88" s="16" t="n">
        <f aca="false">IF(YEAR($A88)&lt;&gt;Setup!$B$6,"",SUMIFS(Transactions!$G:$G,Transactions!$H:$H,G$4,Transactions!$A:$A,$A88))</f>
        <v>0</v>
      </c>
      <c r="H88" s="16" t="n">
        <f aca="false">IF(YEAR($A88)&lt;&gt;Setup!$B$6,"",SUMIFS(Transactions!$G:$G,Transactions!$H:$H,H$4,Transactions!$A:$A,$A88))</f>
        <v>0</v>
      </c>
      <c r="I88" s="16" t="n">
        <f aca="false">IF(YEAR($A88)&lt;&gt;Setup!$B$6,"",SUMIFS(Transactions!$G:$G,Transactions!$H:$H,I$4,Transactions!$A:$A,$A88))</f>
        <v>0</v>
      </c>
      <c r="J88" s="16" t="n">
        <f aca="false">IF(YEAR($A88)&lt;&gt;Setup!$B$6,"",SUMIFS(Transactions!$G:$G,Transactions!$H:$H,J$4,Transactions!$A:$A,$A88))</f>
        <v>0</v>
      </c>
      <c r="K88" s="16" t="n">
        <f aca="false">IF(YEAR($A88)&lt;&gt;Setup!$B$6,"",SUMIFS(Transactions!$G:$G,Transactions!$H:$H,K$4,Transactions!$A:$A,$A88))</f>
        <v>0</v>
      </c>
      <c r="L88" s="16" t="n">
        <f aca="false">IF(YEAR($A88)&lt;&gt;Setup!$B$6,"",SUMIFS(Transactions!$G:$G,Transactions!$H:$H,L$4,Transactions!$A:$A,$A88))</f>
        <v>0</v>
      </c>
      <c r="M88" s="16" t="n">
        <f aca="false">IF(YEAR($A88)&lt;&gt;Setup!$B$6,"",SUMIFS(Transactions!$G:$G,Transactions!$H:$H,M$4,Transactions!$A:$A,$A88))</f>
        <v>0</v>
      </c>
      <c r="N88" s="16" t="n">
        <f aca="false">IF(YEAR($A88)&lt;&gt;Setup!$B$6,"",SUMIFS(Transactions!$G:$G,Transactions!$H:$H,N$4,Transactions!$A:$A,$A88))</f>
        <v>0</v>
      </c>
      <c r="O88" s="16" t="n">
        <f aca="false">IF(YEAR($A88)&lt;&gt;Setup!$B$6,"",SUMIFS(Transactions!$G:$G,Transactions!$H:$H,O$4,Transactions!$A:$A,$A88))</f>
        <v>0</v>
      </c>
      <c r="P88" s="16" t="n">
        <f aca="false">IF(YEAR($A88)&lt;&gt;Setup!$B$6,"",SUMIFS(Transactions!$G:$G,Transactions!$H:$H,P$4,Transactions!$A:$A,$A88))</f>
        <v>0</v>
      </c>
      <c r="Q88" s="16" t="n">
        <f aca="false">IF(YEAR($A88)&lt;&gt;Setup!$B$6,"",SUM(B88:C88))</f>
        <v>0</v>
      </c>
      <c r="R88" s="16" t="n">
        <f aca="false">IF(YEAR($A88)&lt;&gt;Setup!$B$6,"",SUM(D88:F88))</f>
        <v>0</v>
      </c>
      <c r="S88" s="16" t="n">
        <f aca="false">IF(YEAR($A88)&lt;&gt;Setup!$B$6,"",SUM(G88:L88))</f>
        <v>0</v>
      </c>
      <c r="T88" s="16" t="n">
        <f aca="false">IF(YEAR($A88)&lt;&gt;Setup!$B$6,"",SUM(M88:P88))</f>
        <v>0</v>
      </c>
      <c r="U88" s="20" t="n">
        <f aca="false">IF(YEAR($A88)&lt;&gt;Setup!$B$6,"",SUM(B88:P88))</f>
        <v>0</v>
      </c>
      <c r="V88" s="20" t="n">
        <f aca="false">IF(YEAR($A88)&lt;&gt;Setup!$B$6,"",N(V87)+U88)</f>
        <v>0</v>
      </c>
    </row>
    <row r="89" customFormat="false" ht="15" hidden="false" customHeight="false" outlineLevel="0" collapsed="false">
      <c r="A89" s="19" t="n">
        <f aca="false">DATE(Setup!$B$6,1,1)+84</f>
        <v>46107</v>
      </c>
      <c r="B89" s="16" t="n">
        <f aca="false">IF(YEAR($A89)&lt;&gt;Setup!$B$6,"",SUMIFS(Transactions!$G:$G,Transactions!$H:$H,B$4,Transactions!$A:$A,$A89))</f>
        <v>0</v>
      </c>
      <c r="C89" s="16" t="n">
        <f aca="false">IF(YEAR($A89)&lt;&gt;Setup!$B$6,"",SUMIFS(Transactions!$G:$G,Transactions!$H:$H,C$4,Transactions!$A:$A,$A89))</f>
        <v>0</v>
      </c>
      <c r="D89" s="16" t="n">
        <f aca="false">IF(YEAR($A89)&lt;&gt;Setup!$B$6,"",SUMIFS(Transactions!$G:$G,Transactions!$H:$H,D$4,Transactions!$A:$A,$A89))</f>
        <v>0</v>
      </c>
      <c r="E89" s="16" t="n">
        <f aca="false">IF(YEAR($A89)&lt;&gt;Setup!$B$6,"",SUMIFS(Transactions!$G:$G,Transactions!$H:$H,E$4,Transactions!$A:$A,$A89))</f>
        <v>0</v>
      </c>
      <c r="F89" s="16" t="n">
        <f aca="false">IF(YEAR($A89)&lt;&gt;Setup!$B$6,"",SUMIFS(Transactions!$G:$G,Transactions!$H:$H,F$4,Transactions!$A:$A,$A89))</f>
        <v>0</v>
      </c>
      <c r="G89" s="16" t="n">
        <f aca="false">IF(YEAR($A89)&lt;&gt;Setup!$B$6,"",SUMIFS(Transactions!$G:$G,Transactions!$H:$H,G$4,Transactions!$A:$A,$A89))</f>
        <v>0</v>
      </c>
      <c r="H89" s="16" t="n">
        <f aca="false">IF(YEAR($A89)&lt;&gt;Setup!$B$6,"",SUMIFS(Transactions!$G:$G,Transactions!$H:$H,H$4,Transactions!$A:$A,$A89))</f>
        <v>0</v>
      </c>
      <c r="I89" s="16" t="n">
        <f aca="false">IF(YEAR($A89)&lt;&gt;Setup!$B$6,"",SUMIFS(Transactions!$G:$G,Transactions!$H:$H,I$4,Transactions!$A:$A,$A89))</f>
        <v>0</v>
      </c>
      <c r="J89" s="16" t="n">
        <f aca="false">IF(YEAR($A89)&lt;&gt;Setup!$B$6,"",SUMIFS(Transactions!$G:$G,Transactions!$H:$H,J$4,Transactions!$A:$A,$A89))</f>
        <v>0</v>
      </c>
      <c r="K89" s="16" t="n">
        <f aca="false">IF(YEAR($A89)&lt;&gt;Setup!$B$6,"",SUMIFS(Transactions!$G:$G,Transactions!$H:$H,K$4,Transactions!$A:$A,$A89))</f>
        <v>0</v>
      </c>
      <c r="L89" s="16" t="n">
        <f aca="false">IF(YEAR($A89)&lt;&gt;Setup!$B$6,"",SUMIFS(Transactions!$G:$G,Transactions!$H:$H,L$4,Transactions!$A:$A,$A89))</f>
        <v>0</v>
      </c>
      <c r="M89" s="16" t="n">
        <f aca="false">IF(YEAR($A89)&lt;&gt;Setup!$B$6,"",SUMIFS(Transactions!$G:$G,Transactions!$H:$H,M$4,Transactions!$A:$A,$A89))</f>
        <v>0</v>
      </c>
      <c r="N89" s="16" t="n">
        <f aca="false">IF(YEAR($A89)&lt;&gt;Setup!$B$6,"",SUMIFS(Transactions!$G:$G,Transactions!$H:$H,N$4,Transactions!$A:$A,$A89))</f>
        <v>0</v>
      </c>
      <c r="O89" s="16" t="n">
        <f aca="false">IF(YEAR($A89)&lt;&gt;Setup!$B$6,"",SUMIFS(Transactions!$G:$G,Transactions!$H:$H,O$4,Transactions!$A:$A,$A89))</f>
        <v>0</v>
      </c>
      <c r="P89" s="16" t="n">
        <f aca="false">IF(YEAR($A89)&lt;&gt;Setup!$B$6,"",SUMIFS(Transactions!$G:$G,Transactions!$H:$H,P$4,Transactions!$A:$A,$A89))</f>
        <v>0</v>
      </c>
      <c r="Q89" s="16" t="n">
        <f aca="false">IF(YEAR($A89)&lt;&gt;Setup!$B$6,"",SUM(B89:C89))</f>
        <v>0</v>
      </c>
      <c r="R89" s="16" t="n">
        <f aca="false">IF(YEAR($A89)&lt;&gt;Setup!$B$6,"",SUM(D89:F89))</f>
        <v>0</v>
      </c>
      <c r="S89" s="16" t="n">
        <f aca="false">IF(YEAR($A89)&lt;&gt;Setup!$B$6,"",SUM(G89:L89))</f>
        <v>0</v>
      </c>
      <c r="T89" s="16" t="n">
        <f aca="false">IF(YEAR($A89)&lt;&gt;Setup!$B$6,"",SUM(M89:P89))</f>
        <v>0</v>
      </c>
      <c r="U89" s="20" t="n">
        <f aca="false">IF(YEAR($A89)&lt;&gt;Setup!$B$6,"",SUM(B89:P89))</f>
        <v>0</v>
      </c>
      <c r="V89" s="20" t="n">
        <f aca="false">IF(YEAR($A89)&lt;&gt;Setup!$B$6,"",N(V88)+U89)</f>
        <v>0</v>
      </c>
    </row>
    <row r="90" customFormat="false" ht="15" hidden="false" customHeight="false" outlineLevel="0" collapsed="false">
      <c r="A90" s="19" t="n">
        <f aca="false">DATE(Setup!$B$6,1,1)+85</f>
        <v>46108</v>
      </c>
      <c r="B90" s="16" t="n">
        <f aca="false">IF(YEAR($A90)&lt;&gt;Setup!$B$6,"",SUMIFS(Transactions!$G:$G,Transactions!$H:$H,B$4,Transactions!$A:$A,$A90))</f>
        <v>0</v>
      </c>
      <c r="C90" s="16" t="n">
        <f aca="false">IF(YEAR($A90)&lt;&gt;Setup!$B$6,"",SUMIFS(Transactions!$G:$G,Transactions!$H:$H,C$4,Transactions!$A:$A,$A90))</f>
        <v>0</v>
      </c>
      <c r="D90" s="16" t="n">
        <f aca="false">IF(YEAR($A90)&lt;&gt;Setup!$B$6,"",SUMIFS(Transactions!$G:$G,Transactions!$H:$H,D$4,Transactions!$A:$A,$A90))</f>
        <v>0</v>
      </c>
      <c r="E90" s="16" t="n">
        <f aca="false">IF(YEAR($A90)&lt;&gt;Setup!$B$6,"",SUMIFS(Transactions!$G:$G,Transactions!$H:$H,E$4,Transactions!$A:$A,$A90))</f>
        <v>0</v>
      </c>
      <c r="F90" s="16" t="n">
        <f aca="false">IF(YEAR($A90)&lt;&gt;Setup!$B$6,"",SUMIFS(Transactions!$G:$G,Transactions!$H:$H,F$4,Transactions!$A:$A,$A90))</f>
        <v>0</v>
      </c>
      <c r="G90" s="16" t="n">
        <f aca="false">IF(YEAR($A90)&lt;&gt;Setup!$B$6,"",SUMIFS(Transactions!$G:$G,Transactions!$H:$H,G$4,Transactions!$A:$A,$A90))</f>
        <v>0</v>
      </c>
      <c r="H90" s="16" t="n">
        <f aca="false">IF(YEAR($A90)&lt;&gt;Setup!$B$6,"",SUMIFS(Transactions!$G:$G,Transactions!$H:$H,H$4,Transactions!$A:$A,$A90))</f>
        <v>0</v>
      </c>
      <c r="I90" s="16" t="n">
        <f aca="false">IF(YEAR($A90)&lt;&gt;Setup!$B$6,"",SUMIFS(Transactions!$G:$G,Transactions!$H:$H,I$4,Transactions!$A:$A,$A90))</f>
        <v>0</v>
      </c>
      <c r="J90" s="16" t="n">
        <f aca="false">IF(YEAR($A90)&lt;&gt;Setup!$B$6,"",SUMIFS(Transactions!$G:$G,Transactions!$H:$H,J$4,Transactions!$A:$A,$A90))</f>
        <v>0</v>
      </c>
      <c r="K90" s="16" t="n">
        <f aca="false">IF(YEAR($A90)&lt;&gt;Setup!$B$6,"",SUMIFS(Transactions!$G:$G,Transactions!$H:$H,K$4,Transactions!$A:$A,$A90))</f>
        <v>0</v>
      </c>
      <c r="L90" s="16" t="n">
        <f aca="false">IF(YEAR($A90)&lt;&gt;Setup!$B$6,"",SUMIFS(Transactions!$G:$G,Transactions!$H:$H,L$4,Transactions!$A:$A,$A90))</f>
        <v>0</v>
      </c>
      <c r="M90" s="16" t="n">
        <f aca="false">IF(YEAR($A90)&lt;&gt;Setup!$B$6,"",SUMIFS(Transactions!$G:$G,Transactions!$H:$H,M$4,Transactions!$A:$A,$A90))</f>
        <v>0</v>
      </c>
      <c r="N90" s="16" t="n">
        <f aca="false">IF(YEAR($A90)&lt;&gt;Setup!$B$6,"",SUMIFS(Transactions!$G:$G,Transactions!$H:$H,N$4,Transactions!$A:$A,$A90))</f>
        <v>0</v>
      </c>
      <c r="O90" s="16" t="n">
        <f aca="false">IF(YEAR($A90)&lt;&gt;Setup!$B$6,"",SUMIFS(Transactions!$G:$G,Transactions!$H:$H,O$4,Transactions!$A:$A,$A90))</f>
        <v>0</v>
      </c>
      <c r="P90" s="16" t="n">
        <f aca="false">IF(YEAR($A90)&lt;&gt;Setup!$B$6,"",SUMIFS(Transactions!$G:$G,Transactions!$H:$H,P$4,Transactions!$A:$A,$A90))</f>
        <v>0</v>
      </c>
      <c r="Q90" s="16" t="n">
        <f aca="false">IF(YEAR($A90)&lt;&gt;Setup!$B$6,"",SUM(B90:C90))</f>
        <v>0</v>
      </c>
      <c r="R90" s="16" t="n">
        <f aca="false">IF(YEAR($A90)&lt;&gt;Setup!$B$6,"",SUM(D90:F90))</f>
        <v>0</v>
      </c>
      <c r="S90" s="16" t="n">
        <f aca="false">IF(YEAR($A90)&lt;&gt;Setup!$B$6,"",SUM(G90:L90))</f>
        <v>0</v>
      </c>
      <c r="T90" s="16" t="n">
        <f aca="false">IF(YEAR($A90)&lt;&gt;Setup!$B$6,"",SUM(M90:P90))</f>
        <v>0</v>
      </c>
      <c r="U90" s="20" t="n">
        <f aca="false">IF(YEAR($A90)&lt;&gt;Setup!$B$6,"",SUM(B90:P90))</f>
        <v>0</v>
      </c>
      <c r="V90" s="20" t="n">
        <f aca="false">IF(YEAR($A90)&lt;&gt;Setup!$B$6,"",N(V89)+U90)</f>
        <v>0</v>
      </c>
    </row>
    <row r="91" customFormat="false" ht="15" hidden="false" customHeight="false" outlineLevel="0" collapsed="false">
      <c r="A91" s="19" t="n">
        <f aca="false">DATE(Setup!$B$6,1,1)+86</f>
        <v>46109</v>
      </c>
      <c r="B91" s="16" t="n">
        <f aca="false">IF(YEAR($A91)&lt;&gt;Setup!$B$6,"",SUMIFS(Transactions!$G:$G,Transactions!$H:$H,B$4,Transactions!$A:$A,$A91))</f>
        <v>0</v>
      </c>
      <c r="C91" s="16" t="n">
        <f aca="false">IF(YEAR($A91)&lt;&gt;Setup!$B$6,"",SUMIFS(Transactions!$G:$G,Transactions!$H:$H,C$4,Transactions!$A:$A,$A91))</f>
        <v>0</v>
      </c>
      <c r="D91" s="16" t="n">
        <f aca="false">IF(YEAR($A91)&lt;&gt;Setup!$B$6,"",SUMIFS(Transactions!$G:$G,Transactions!$H:$H,D$4,Transactions!$A:$A,$A91))</f>
        <v>0</v>
      </c>
      <c r="E91" s="16" t="n">
        <f aca="false">IF(YEAR($A91)&lt;&gt;Setup!$B$6,"",SUMIFS(Transactions!$G:$G,Transactions!$H:$H,E$4,Transactions!$A:$A,$A91))</f>
        <v>0</v>
      </c>
      <c r="F91" s="16" t="n">
        <f aca="false">IF(YEAR($A91)&lt;&gt;Setup!$B$6,"",SUMIFS(Transactions!$G:$G,Transactions!$H:$H,F$4,Transactions!$A:$A,$A91))</f>
        <v>0</v>
      </c>
      <c r="G91" s="16" t="n">
        <f aca="false">IF(YEAR($A91)&lt;&gt;Setup!$B$6,"",SUMIFS(Transactions!$G:$G,Transactions!$H:$H,G$4,Transactions!$A:$A,$A91))</f>
        <v>0</v>
      </c>
      <c r="H91" s="16" t="n">
        <f aca="false">IF(YEAR($A91)&lt;&gt;Setup!$B$6,"",SUMIFS(Transactions!$G:$G,Transactions!$H:$H,H$4,Transactions!$A:$A,$A91))</f>
        <v>0</v>
      </c>
      <c r="I91" s="16" t="n">
        <f aca="false">IF(YEAR($A91)&lt;&gt;Setup!$B$6,"",SUMIFS(Transactions!$G:$G,Transactions!$H:$H,I$4,Transactions!$A:$A,$A91))</f>
        <v>0</v>
      </c>
      <c r="J91" s="16" t="n">
        <f aca="false">IF(YEAR($A91)&lt;&gt;Setup!$B$6,"",SUMIFS(Transactions!$G:$G,Transactions!$H:$H,J$4,Transactions!$A:$A,$A91))</f>
        <v>0</v>
      </c>
      <c r="K91" s="16" t="n">
        <f aca="false">IF(YEAR($A91)&lt;&gt;Setup!$B$6,"",SUMIFS(Transactions!$G:$G,Transactions!$H:$H,K$4,Transactions!$A:$A,$A91))</f>
        <v>0</v>
      </c>
      <c r="L91" s="16" t="n">
        <f aca="false">IF(YEAR($A91)&lt;&gt;Setup!$B$6,"",SUMIFS(Transactions!$G:$G,Transactions!$H:$H,L$4,Transactions!$A:$A,$A91))</f>
        <v>0</v>
      </c>
      <c r="M91" s="16" t="n">
        <f aca="false">IF(YEAR($A91)&lt;&gt;Setup!$B$6,"",SUMIFS(Transactions!$G:$G,Transactions!$H:$H,M$4,Transactions!$A:$A,$A91))</f>
        <v>0</v>
      </c>
      <c r="N91" s="16" t="n">
        <f aca="false">IF(YEAR($A91)&lt;&gt;Setup!$B$6,"",SUMIFS(Transactions!$G:$G,Transactions!$H:$H,N$4,Transactions!$A:$A,$A91))</f>
        <v>0</v>
      </c>
      <c r="O91" s="16" t="n">
        <f aca="false">IF(YEAR($A91)&lt;&gt;Setup!$B$6,"",SUMIFS(Transactions!$G:$G,Transactions!$H:$H,O$4,Transactions!$A:$A,$A91))</f>
        <v>0</v>
      </c>
      <c r="P91" s="16" t="n">
        <f aca="false">IF(YEAR($A91)&lt;&gt;Setup!$B$6,"",SUMIFS(Transactions!$G:$G,Transactions!$H:$H,P$4,Transactions!$A:$A,$A91))</f>
        <v>0</v>
      </c>
      <c r="Q91" s="16" t="n">
        <f aca="false">IF(YEAR($A91)&lt;&gt;Setup!$B$6,"",SUM(B91:C91))</f>
        <v>0</v>
      </c>
      <c r="R91" s="16" t="n">
        <f aca="false">IF(YEAR($A91)&lt;&gt;Setup!$B$6,"",SUM(D91:F91))</f>
        <v>0</v>
      </c>
      <c r="S91" s="16" t="n">
        <f aca="false">IF(YEAR($A91)&lt;&gt;Setup!$B$6,"",SUM(G91:L91))</f>
        <v>0</v>
      </c>
      <c r="T91" s="16" t="n">
        <f aca="false">IF(YEAR($A91)&lt;&gt;Setup!$B$6,"",SUM(M91:P91))</f>
        <v>0</v>
      </c>
      <c r="U91" s="20" t="n">
        <f aca="false">IF(YEAR($A91)&lt;&gt;Setup!$B$6,"",SUM(B91:P91))</f>
        <v>0</v>
      </c>
      <c r="V91" s="20" t="n">
        <f aca="false">IF(YEAR($A91)&lt;&gt;Setup!$B$6,"",N(V90)+U91)</f>
        <v>0</v>
      </c>
    </row>
    <row r="92" customFormat="false" ht="15" hidden="false" customHeight="false" outlineLevel="0" collapsed="false">
      <c r="A92" s="19" t="n">
        <f aca="false">DATE(Setup!$B$6,1,1)+87</f>
        <v>46110</v>
      </c>
      <c r="B92" s="16" t="n">
        <f aca="false">IF(YEAR($A92)&lt;&gt;Setup!$B$6,"",SUMIFS(Transactions!$G:$G,Transactions!$H:$H,B$4,Transactions!$A:$A,$A92))</f>
        <v>0</v>
      </c>
      <c r="C92" s="16" t="n">
        <f aca="false">IF(YEAR($A92)&lt;&gt;Setup!$B$6,"",SUMIFS(Transactions!$G:$G,Transactions!$H:$H,C$4,Transactions!$A:$A,$A92))</f>
        <v>0</v>
      </c>
      <c r="D92" s="16" t="n">
        <f aca="false">IF(YEAR($A92)&lt;&gt;Setup!$B$6,"",SUMIFS(Transactions!$G:$G,Transactions!$H:$H,D$4,Transactions!$A:$A,$A92))</f>
        <v>0</v>
      </c>
      <c r="E92" s="16" t="n">
        <f aca="false">IF(YEAR($A92)&lt;&gt;Setup!$B$6,"",SUMIFS(Transactions!$G:$G,Transactions!$H:$H,E$4,Transactions!$A:$A,$A92))</f>
        <v>0</v>
      </c>
      <c r="F92" s="16" t="n">
        <f aca="false">IF(YEAR($A92)&lt;&gt;Setup!$B$6,"",SUMIFS(Transactions!$G:$G,Transactions!$H:$H,F$4,Transactions!$A:$A,$A92))</f>
        <v>0</v>
      </c>
      <c r="G92" s="16" t="n">
        <f aca="false">IF(YEAR($A92)&lt;&gt;Setup!$B$6,"",SUMIFS(Transactions!$G:$G,Transactions!$H:$H,G$4,Transactions!$A:$A,$A92))</f>
        <v>0</v>
      </c>
      <c r="H92" s="16" t="n">
        <f aca="false">IF(YEAR($A92)&lt;&gt;Setup!$B$6,"",SUMIFS(Transactions!$G:$G,Transactions!$H:$H,H$4,Transactions!$A:$A,$A92))</f>
        <v>0</v>
      </c>
      <c r="I92" s="16" t="n">
        <f aca="false">IF(YEAR($A92)&lt;&gt;Setup!$B$6,"",SUMIFS(Transactions!$G:$G,Transactions!$H:$H,I$4,Transactions!$A:$A,$A92))</f>
        <v>0</v>
      </c>
      <c r="J92" s="16" t="n">
        <f aca="false">IF(YEAR($A92)&lt;&gt;Setup!$B$6,"",SUMIFS(Transactions!$G:$G,Transactions!$H:$H,J$4,Transactions!$A:$A,$A92))</f>
        <v>0</v>
      </c>
      <c r="K92" s="16" t="n">
        <f aca="false">IF(YEAR($A92)&lt;&gt;Setup!$B$6,"",SUMIFS(Transactions!$G:$G,Transactions!$H:$H,K$4,Transactions!$A:$A,$A92))</f>
        <v>0</v>
      </c>
      <c r="L92" s="16" t="n">
        <f aca="false">IF(YEAR($A92)&lt;&gt;Setup!$B$6,"",SUMIFS(Transactions!$G:$G,Transactions!$H:$H,L$4,Transactions!$A:$A,$A92))</f>
        <v>0</v>
      </c>
      <c r="M92" s="16" t="n">
        <f aca="false">IF(YEAR($A92)&lt;&gt;Setup!$B$6,"",SUMIFS(Transactions!$G:$G,Transactions!$H:$H,M$4,Transactions!$A:$A,$A92))</f>
        <v>0</v>
      </c>
      <c r="N92" s="16" t="n">
        <f aca="false">IF(YEAR($A92)&lt;&gt;Setup!$B$6,"",SUMIFS(Transactions!$G:$G,Transactions!$H:$H,N$4,Transactions!$A:$A,$A92))</f>
        <v>0</v>
      </c>
      <c r="O92" s="16" t="n">
        <f aca="false">IF(YEAR($A92)&lt;&gt;Setup!$B$6,"",SUMIFS(Transactions!$G:$G,Transactions!$H:$H,O$4,Transactions!$A:$A,$A92))</f>
        <v>0</v>
      </c>
      <c r="P92" s="16" t="n">
        <f aca="false">IF(YEAR($A92)&lt;&gt;Setup!$B$6,"",SUMIFS(Transactions!$G:$G,Transactions!$H:$H,P$4,Transactions!$A:$A,$A92))</f>
        <v>0</v>
      </c>
      <c r="Q92" s="16" t="n">
        <f aca="false">IF(YEAR($A92)&lt;&gt;Setup!$B$6,"",SUM(B92:C92))</f>
        <v>0</v>
      </c>
      <c r="R92" s="16" t="n">
        <f aca="false">IF(YEAR($A92)&lt;&gt;Setup!$B$6,"",SUM(D92:F92))</f>
        <v>0</v>
      </c>
      <c r="S92" s="16" t="n">
        <f aca="false">IF(YEAR($A92)&lt;&gt;Setup!$B$6,"",SUM(G92:L92))</f>
        <v>0</v>
      </c>
      <c r="T92" s="16" t="n">
        <f aca="false">IF(YEAR($A92)&lt;&gt;Setup!$B$6,"",SUM(M92:P92))</f>
        <v>0</v>
      </c>
      <c r="U92" s="20" t="n">
        <f aca="false">IF(YEAR($A92)&lt;&gt;Setup!$B$6,"",SUM(B92:P92))</f>
        <v>0</v>
      </c>
      <c r="V92" s="20" t="n">
        <f aca="false">IF(YEAR($A92)&lt;&gt;Setup!$B$6,"",N(V91)+U92)</f>
        <v>0</v>
      </c>
    </row>
    <row r="93" customFormat="false" ht="15" hidden="false" customHeight="false" outlineLevel="0" collapsed="false">
      <c r="A93" s="19" t="n">
        <f aca="false">DATE(Setup!$B$6,1,1)+88</f>
        <v>46111</v>
      </c>
      <c r="B93" s="16" t="n">
        <f aca="false">IF(YEAR($A93)&lt;&gt;Setup!$B$6,"",SUMIFS(Transactions!$G:$G,Transactions!$H:$H,B$4,Transactions!$A:$A,$A93))</f>
        <v>0</v>
      </c>
      <c r="C93" s="16" t="n">
        <f aca="false">IF(YEAR($A93)&lt;&gt;Setup!$B$6,"",SUMIFS(Transactions!$G:$G,Transactions!$H:$H,C$4,Transactions!$A:$A,$A93))</f>
        <v>0</v>
      </c>
      <c r="D93" s="16" t="n">
        <f aca="false">IF(YEAR($A93)&lt;&gt;Setup!$B$6,"",SUMIFS(Transactions!$G:$G,Transactions!$H:$H,D$4,Transactions!$A:$A,$A93))</f>
        <v>0</v>
      </c>
      <c r="E93" s="16" t="n">
        <f aca="false">IF(YEAR($A93)&lt;&gt;Setup!$B$6,"",SUMIFS(Transactions!$G:$G,Transactions!$H:$H,E$4,Transactions!$A:$A,$A93))</f>
        <v>0</v>
      </c>
      <c r="F93" s="16" t="n">
        <f aca="false">IF(YEAR($A93)&lt;&gt;Setup!$B$6,"",SUMIFS(Transactions!$G:$G,Transactions!$H:$H,F$4,Transactions!$A:$A,$A93))</f>
        <v>0</v>
      </c>
      <c r="G93" s="16" t="n">
        <f aca="false">IF(YEAR($A93)&lt;&gt;Setup!$B$6,"",SUMIFS(Transactions!$G:$G,Transactions!$H:$H,G$4,Transactions!$A:$A,$A93))</f>
        <v>0</v>
      </c>
      <c r="H93" s="16" t="n">
        <f aca="false">IF(YEAR($A93)&lt;&gt;Setup!$B$6,"",SUMIFS(Transactions!$G:$G,Transactions!$H:$H,H$4,Transactions!$A:$A,$A93))</f>
        <v>0</v>
      </c>
      <c r="I93" s="16" t="n">
        <f aca="false">IF(YEAR($A93)&lt;&gt;Setup!$B$6,"",SUMIFS(Transactions!$G:$G,Transactions!$H:$H,I$4,Transactions!$A:$A,$A93))</f>
        <v>0</v>
      </c>
      <c r="J93" s="16" t="n">
        <f aca="false">IF(YEAR($A93)&lt;&gt;Setup!$B$6,"",SUMIFS(Transactions!$G:$G,Transactions!$H:$H,J$4,Transactions!$A:$A,$A93))</f>
        <v>0</v>
      </c>
      <c r="K93" s="16" t="n">
        <f aca="false">IF(YEAR($A93)&lt;&gt;Setup!$B$6,"",SUMIFS(Transactions!$G:$G,Transactions!$H:$H,K$4,Transactions!$A:$A,$A93))</f>
        <v>0</v>
      </c>
      <c r="L93" s="16" t="n">
        <f aca="false">IF(YEAR($A93)&lt;&gt;Setup!$B$6,"",SUMIFS(Transactions!$G:$G,Transactions!$H:$H,L$4,Transactions!$A:$A,$A93))</f>
        <v>0</v>
      </c>
      <c r="M93" s="16" t="n">
        <f aca="false">IF(YEAR($A93)&lt;&gt;Setup!$B$6,"",SUMIFS(Transactions!$G:$G,Transactions!$H:$H,M$4,Transactions!$A:$A,$A93))</f>
        <v>0</v>
      </c>
      <c r="N93" s="16" t="n">
        <f aca="false">IF(YEAR($A93)&lt;&gt;Setup!$B$6,"",SUMIFS(Transactions!$G:$G,Transactions!$H:$H,N$4,Transactions!$A:$A,$A93))</f>
        <v>0</v>
      </c>
      <c r="O93" s="16" t="n">
        <f aca="false">IF(YEAR($A93)&lt;&gt;Setup!$B$6,"",SUMIFS(Transactions!$G:$G,Transactions!$H:$H,O$4,Transactions!$A:$A,$A93))</f>
        <v>0</v>
      </c>
      <c r="P93" s="16" t="n">
        <f aca="false">IF(YEAR($A93)&lt;&gt;Setup!$B$6,"",SUMIFS(Transactions!$G:$G,Transactions!$H:$H,P$4,Transactions!$A:$A,$A93))</f>
        <v>0</v>
      </c>
      <c r="Q93" s="16" t="n">
        <f aca="false">IF(YEAR($A93)&lt;&gt;Setup!$B$6,"",SUM(B93:C93))</f>
        <v>0</v>
      </c>
      <c r="R93" s="16" t="n">
        <f aca="false">IF(YEAR($A93)&lt;&gt;Setup!$B$6,"",SUM(D93:F93))</f>
        <v>0</v>
      </c>
      <c r="S93" s="16" t="n">
        <f aca="false">IF(YEAR($A93)&lt;&gt;Setup!$B$6,"",SUM(G93:L93))</f>
        <v>0</v>
      </c>
      <c r="T93" s="16" t="n">
        <f aca="false">IF(YEAR($A93)&lt;&gt;Setup!$B$6,"",SUM(M93:P93))</f>
        <v>0</v>
      </c>
      <c r="U93" s="20" t="n">
        <f aca="false">IF(YEAR($A93)&lt;&gt;Setup!$B$6,"",SUM(B93:P93))</f>
        <v>0</v>
      </c>
      <c r="V93" s="20" t="n">
        <f aca="false">IF(YEAR($A93)&lt;&gt;Setup!$B$6,"",N(V92)+U93)</f>
        <v>0</v>
      </c>
    </row>
    <row r="94" customFormat="false" ht="15" hidden="false" customHeight="false" outlineLevel="0" collapsed="false">
      <c r="A94" s="19" t="n">
        <f aca="false">DATE(Setup!$B$6,1,1)+89</f>
        <v>46112</v>
      </c>
      <c r="B94" s="16" t="n">
        <f aca="false">IF(YEAR($A94)&lt;&gt;Setup!$B$6,"",SUMIFS(Transactions!$G:$G,Transactions!$H:$H,B$4,Transactions!$A:$A,$A94))</f>
        <v>0</v>
      </c>
      <c r="C94" s="16" t="n">
        <f aca="false">IF(YEAR($A94)&lt;&gt;Setup!$B$6,"",SUMIFS(Transactions!$G:$G,Transactions!$H:$H,C$4,Transactions!$A:$A,$A94))</f>
        <v>0</v>
      </c>
      <c r="D94" s="16" t="n">
        <f aca="false">IF(YEAR($A94)&lt;&gt;Setup!$B$6,"",SUMIFS(Transactions!$G:$G,Transactions!$H:$H,D$4,Transactions!$A:$A,$A94))</f>
        <v>0</v>
      </c>
      <c r="E94" s="16" t="n">
        <f aca="false">IF(YEAR($A94)&lt;&gt;Setup!$B$6,"",SUMIFS(Transactions!$G:$G,Transactions!$H:$H,E$4,Transactions!$A:$A,$A94))</f>
        <v>0</v>
      </c>
      <c r="F94" s="16" t="n">
        <f aca="false">IF(YEAR($A94)&lt;&gt;Setup!$B$6,"",SUMIFS(Transactions!$G:$G,Transactions!$H:$H,F$4,Transactions!$A:$A,$A94))</f>
        <v>0</v>
      </c>
      <c r="G94" s="16" t="n">
        <f aca="false">IF(YEAR($A94)&lt;&gt;Setup!$B$6,"",SUMIFS(Transactions!$G:$G,Transactions!$H:$H,G$4,Transactions!$A:$A,$A94))</f>
        <v>0</v>
      </c>
      <c r="H94" s="16" t="n">
        <f aca="false">IF(YEAR($A94)&lt;&gt;Setup!$B$6,"",SUMIFS(Transactions!$G:$G,Transactions!$H:$H,H$4,Transactions!$A:$A,$A94))</f>
        <v>0</v>
      </c>
      <c r="I94" s="16" t="n">
        <f aca="false">IF(YEAR($A94)&lt;&gt;Setup!$B$6,"",SUMIFS(Transactions!$G:$G,Transactions!$H:$H,I$4,Transactions!$A:$A,$A94))</f>
        <v>0</v>
      </c>
      <c r="J94" s="16" t="n">
        <f aca="false">IF(YEAR($A94)&lt;&gt;Setup!$B$6,"",SUMIFS(Transactions!$G:$G,Transactions!$H:$H,J$4,Transactions!$A:$A,$A94))</f>
        <v>0</v>
      </c>
      <c r="K94" s="16" t="n">
        <f aca="false">IF(YEAR($A94)&lt;&gt;Setup!$B$6,"",SUMIFS(Transactions!$G:$G,Transactions!$H:$H,K$4,Transactions!$A:$A,$A94))</f>
        <v>0</v>
      </c>
      <c r="L94" s="16" t="n">
        <f aca="false">IF(YEAR($A94)&lt;&gt;Setup!$B$6,"",SUMIFS(Transactions!$G:$G,Transactions!$H:$H,L$4,Transactions!$A:$A,$A94))</f>
        <v>0</v>
      </c>
      <c r="M94" s="16" t="n">
        <f aca="false">IF(YEAR($A94)&lt;&gt;Setup!$B$6,"",SUMIFS(Transactions!$G:$G,Transactions!$H:$H,M$4,Transactions!$A:$A,$A94))</f>
        <v>0</v>
      </c>
      <c r="N94" s="16" t="n">
        <f aca="false">IF(YEAR($A94)&lt;&gt;Setup!$B$6,"",SUMIFS(Transactions!$G:$G,Transactions!$H:$H,N$4,Transactions!$A:$A,$A94))</f>
        <v>0</v>
      </c>
      <c r="O94" s="16" t="n">
        <f aca="false">IF(YEAR($A94)&lt;&gt;Setup!$B$6,"",SUMIFS(Transactions!$G:$G,Transactions!$H:$H,O$4,Transactions!$A:$A,$A94))</f>
        <v>0</v>
      </c>
      <c r="P94" s="16" t="n">
        <f aca="false">IF(YEAR($A94)&lt;&gt;Setup!$B$6,"",SUMIFS(Transactions!$G:$G,Transactions!$H:$H,P$4,Transactions!$A:$A,$A94))</f>
        <v>0</v>
      </c>
      <c r="Q94" s="16" t="n">
        <f aca="false">IF(YEAR($A94)&lt;&gt;Setup!$B$6,"",SUM(B94:C94))</f>
        <v>0</v>
      </c>
      <c r="R94" s="16" t="n">
        <f aca="false">IF(YEAR($A94)&lt;&gt;Setup!$B$6,"",SUM(D94:F94))</f>
        <v>0</v>
      </c>
      <c r="S94" s="16" t="n">
        <f aca="false">IF(YEAR($A94)&lt;&gt;Setup!$B$6,"",SUM(G94:L94))</f>
        <v>0</v>
      </c>
      <c r="T94" s="16" t="n">
        <f aca="false">IF(YEAR($A94)&lt;&gt;Setup!$B$6,"",SUM(M94:P94))</f>
        <v>0</v>
      </c>
      <c r="U94" s="20" t="n">
        <f aca="false">IF(YEAR($A94)&lt;&gt;Setup!$B$6,"",SUM(B94:P94))</f>
        <v>0</v>
      </c>
      <c r="V94" s="20" t="n">
        <f aca="false">IF(YEAR($A94)&lt;&gt;Setup!$B$6,"",N(V93)+U94)</f>
        <v>0</v>
      </c>
    </row>
    <row r="95" customFormat="false" ht="15" hidden="false" customHeight="false" outlineLevel="0" collapsed="false">
      <c r="A95" s="19" t="n">
        <f aca="false">DATE(Setup!$B$6,1,1)+90</f>
        <v>46113</v>
      </c>
      <c r="B95" s="16" t="n">
        <f aca="false">IF(YEAR($A95)&lt;&gt;Setup!$B$6,"",SUMIFS(Transactions!$G:$G,Transactions!$H:$H,B$4,Transactions!$A:$A,$A95))</f>
        <v>0</v>
      </c>
      <c r="C95" s="16" t="n">
        <f aca="false">IF(YEAR($A95)&lt;&gt;Setup!$B$6,"",SUMIFS(Transactions!$G:$G,Transactions!$H:$H,C$4,Transactions!$A:$A,$A95))</f>
        <v>0</v>
      </c>
      <c r="D95" s="16" t="n">
        <f aca="false">IF(YEAR($A95)&lt;&gt;Setup!$B$6,"",SUMIFS(Transactions!$G:$G,Transactions!$H:$H,D$4,Transactions!$A:$A,$A95))</f>
        <v>0</v>
      </c>
      <c r="E95" s="16" t="n">
        <f aca="false">IF(YEAR($A95)&lt;&gt;Setup!$B$6,"",SUMIFS(Transactions!$G:$G,Transactions!$H:$H,E$4,Transactions!$A:$A,$A95))</f>
        <v>0</v>
      </c>
      <c r="F95" s="16" t="n">
        <f aca="false">IF(YEAR($A95)&lt;&gt;Setup!$B$6,"",SUMIFS(Transactions!$G:$G,Transactions!$H:$H,F$4,Transactions!$A:$A,$A95))</f>
        <v>0</v>
      </c>
      <c r="G95" s="16" t="n">
        <f aca="false">IF(YEAR($A95)&lt;&gt;Setup!$B$6,"",SUMIFS(Transactions!$G:$G,Transactions!$H:$H,G$4,Transactions!$A:$A,$A95))</f>
        <v>0</v>
      </c>
      <c r="H95" s="16" t="n">
        <f aca="false">IF(YEAR($A95)&lt;&gt;Setup!$B$6,"",SUMIFS(Transactions!$G:$G,Transactions!$H:$H,H$4,Transactions!$A:$A,$A95))</f>
        <v>0</v>
      </c>
      <c r="I95" s="16" t="n">
        <f aca="false">IF(YEAR($A95)&lt;&gt;Setup!$B$6,"",SUMIFS(Transactions!$G:$G,Transactions!$H:$H,I$4,Transactions!$A:$A,$A95))</f>
        <v>0</v>
      </c>
      <c r="J95" s="16" t="n">
        <f aca="false">IF(YEAR($A95)&lt;&gt;Setup!$B$6,"",SUMIFS(Transactions!$G:$G,Transactions!$H:$H,J$4,Transactions!$A:$A,$A95))</f>
        <v>0</v>
      </c>
      <c r="K95" s="16" t="n">
        <f aca="false">IF(YEAR($A95)&lt;&gt;Setup!$B$6,"",SUMIFS(Transactions!$G:$G,Transactions!$H:$H,K$4,Transactions!$A:$A,$A95))</f>
        <v>0</v>
      </c>
      <c r="L95" s="16" t="n">
        <f aca="false">IF(YEAR($A95)&lt;&gt;Setup!$B$6,"",SUMIFS(Transactions!$G:$G,Transactions!$H:$H,L$4,Transactions!$A:$A,$A95))</f>
        <v>0</v>
      </c>
      <c r="M95" s="16" t="n">
        <f aca="false">IF(YEAR($A95)&lt;&gt;Setup!$B$6,"",SUMIFS(Transactions!$G:$G,Transactions!$H:$H,M$4,Transactions!$A:$A,$A95))</f>
        <v>0</v>
      </c>
      <c r="N95" s="16" t="n">
        <f aca="false">IF(YEAR($A95)&lt;&gt;Setup!$B$6,"",SUMIFS(Transactions!$G:$G,Transactions!$H:$H,N$4,Transactions!$A:$A,$A95))</f>
        <v>0</v>
      </c>
      <c r="O95" s="16" t="n">
        <f aca="false">IF(YEAR($A95)&lt;&gt;Setup!$B$6,"",SUMIFS(Transactions!$G:$G,Transactions!$H:$H,O$4,Transactions!$A:$A,$A95))</f>
        <v>0</v>
      </c>
      <c r="P95" s="16" t="n">
        <f aca="false">IF(YEAR($A95)&lt;&gt;Setup!$B$6,"",SUMIFS(Transactions!$G:$G,Transactions!$H:$H,P$4,Transactions!$A:$A,$A95))</f>
        <v>0</v>
      </c>
      <c r="Q95" s="16" t="n">
        <f aca="false">IF(YEAR($A95)&lt;&gt;Setup!$B$6,"",SUM(B95:C95))</f>
        <v>0</v>
      </c>
      <c r="R95" s="16" t="n">
        <f aca="false">IF(YEAR($A95)&lt;&gt;Setup!$B$6,"",SUM(D95:F95))</f>
        <v>0</v>
      </c>
      <c r="S95" s="16" t="n">
        <f aca="false">IF(YEAR($A95)&lt;&gt;Setup!$B$6,"",SUM(G95:L95))</f>
        <v>0</v>
      </c>
      <c r="T95" s="16" t="n">
        <f aca="false">IF(YEAR($A95)&lt;&gt;Setup!$B$6,"",SUM(M95:P95))</f>
        <v>0</v>
      </c>
      <c r="U95" s="20" t="n">
        <f aca="false">IF(YEAR($A95)&lt;&gt;Setup!$B$6,"",SUM(B95:P95))</f>
        <v>0</v>
      </c>
      <c r="V95" s="20" t="n">
        <f aca="false">IF(YEAR($A95)&lt;&gt;Setup!$B$6,"",N(V94)+U95)</f>
        <v>0</v>
      </c>
    </row>
    <row r="96" customFormat="false" ht="15" hidden="false" customHeight="false" outlineLevel="0" collapsed="false">
      <c r="A96" s="19" t="n">
        <f aca="false">DATE(Setup!$B$6,1,1)+91</f>
        <v>46114</v>
      </c>
      <c r="B96" s="16" t="n">
        <f aca="false">IF(YEAR($A96)&lt;&gt;Setup!$B$6,"",SUMIFS(Transactions!$G:$G,Transactions!$H:$H,B$4,Transactions!$A:$A,$A96))</f>
        <v>0</v>
      </c>
      <c r="C96" s="16" t="n">
        <f aca="false">IF(YEAR($A96)&lt;&gt;Setup!$B$6,"",SUMIFS(Transactions!$G:$G,Transactions!$H:$H,C$4,Transactions!$A:$A,$A96))</f>
        <v>0</v>
      </c>
      <c r="D96" s="16" t="n">
        <f aca="false">IF(YEAR($A96)&lt;&gt;Setup!$B$6,"",SUMIFS(Transactions!$G:$G,Transactions!$H:$H,D$4,Transactions!$A:$A,$A96))</f>
        <v>0</v>
      </c>
      <c r="E96" s="16" t="n">
        <f aca="false">IF(YEAR($A96)&lt;&gt;Setup!$B$6,"",SUMIFS(Transactions!$G:$G,Transactions!$H:$H,E$4,Transactions!$A:$A,$A96))</f>
        <v>0</v>
      </c>
      <c r="F96" s="16" t="n">
        <f aca="false">IF(YEAR($A96)&lt;&gt;Setup!$B$6,"",SUMIFS(Transactions!$G:$G,Transactions!$H:$H,F$4,Transactions!$A:$A,$A96))</f>
        <v>0</v>
      </c>
      <c r="G96" s="16" t="n">
        <f aca="false">IF(YEAR($A96)&lt;&gt;Setup!$B$6,"",SUMIFS(Transactions!$G:$G,Transactions!$H:$H,G$4,Transactions!$A:$A,$A96))</f>
        <v>0</v>
      </c>
      <c r="H96" s="16" t="n">
        <f aca="false">IF(YEAR($A96)&lt;&gt;Setup!$B$6,"",SUMIFS(Transactions!$G:$G,Transactions!$H:$H,H$4,Transactions!$A:$A,$A96))</f>
        <v>0</v>
      </c>
      <c r="I96" s="16" t="n">
        <f aca="false">IF(YEAR($A96)&lt;&gt;Setup!$B$6,"",SUMIFS(Transactions!$G:$G,Transactions!$H:$H,I$4,Transactions!$A:$A,$A96))</f>
        <v>0</v>
      </c>
      <c r="J96" s="16" t="n">
        <f aca="false">IF(YEAR($A96)&lt;&gt;Setup!$B$6,"",SUMIFS(Transactions!$G:$G,Transactions!$H:$H,J$4,Transactions!$A:$A,$A96))</f>
        <v>0</v>
      </c>
      <c r="K96" s="16" t="n">
        <f aca="false">IF(YEAR($A96)&lt;&gt;Setup!$B$6,"",SUMIFS(Transactions!$G:$G,Transactions!$H:$H,K$4,Transactions!$A:$A,$A96))</f>
        <v>0</v>
      </c>
      <c r="L96" s="16" t="n">
        <f aca="false">IF(YEAR($A96)&lt;&gt;Setup!$B$6,"",SUMIFS(Transactions!$G:$G,Transactions!$H:$H,L$4,Transactions!$A:$A,$A96))</f>
        <v>0</v>
      </c>
      <c r="M96" s="16" t="n">
        <f aca="false">IF(YEAR($A96)&lt;&gt;Setup!$B$6,"",SUMIFS(Transactions!$G:$G,Transactions!$H:$H,M$4,Transactions!$A:$A,$A96))</f>
        <v>0</v>
      </c>
      <c r="N96" s="16" t="n">
        <f aca="false">IF(YEAR($A96)&lt;&gt;Setup!$B$6,"",SUMIFS(Transactions!$G:$G,Transactions!$H:$H,N$4,Transactions!$A:$A,$A96))</f>
        <v>0</v>
      </c>
      <c r="O96" s="16" t="n">
        <f aca="false">IF(YEAR($A96)&lt;&gt;Setup!$B$6,"",SUMIFS(Transactions!$G:$G,Transactions!$H:$H,O$4,Transactions!$A:$A,$A96))</f>
        <v>0</v>
      </c>
      <c r="P96" s="16" t="n">
        <f aca="false">IF(YEAR($A96)&lt;&gt;Setup!$B$6,"",SUMIFS(Transactions!$G:$G,Transactions!$H:$H,P$4,Transactions!$A:$A,$A96))</f>
        <v>0</v>
      </c>
      <c r="Q96" s="16" t="n">
        <f aca="false">IF(YEAR($A96)&lt;&gt;Setup!$B$6,"",SUM(B96:C96))</f>
        <v>0</v>
      </c>
      <c r="R96" s="16" t="n">
        <f aca="false">IF(YEAR($A96)&lt;&gt;Setup!$B$6,"",SUM(D96:F96))</f>
        <v>0</v>
      </c>
      <c r="S96" s="16" t="n">
        <f aca="false">IF(YEAR($A96)&lt;&gt;Setup!$B$6,"",SUM(G96:L96))</f>
        <v>0</v>
      </c>
      <c r="T96" s="16" t="n">
        <f aca="false">IF(YEAR($A96)&lt;&gt;Setup!$B$6,"",SUM(M96:P96))</f>
        <v>0</v>
      </c>
      <c r="U96" s="20" t="n">
        <f aca="false">IF(YEAR($A96)&lt;&gt;Setup!$B$6,"",SUM(B96:P96))</f>
        <v>0</v>
      </c>
      <c r="V96" s="20" t="n">
        <f aca="false">IF(YEAR($A96)&lt;&gt;Setup!$B$6,"",N(V95)+U96)</f>
        <v>0</v>
      </c>
    </row>
    <row r="97" customFormat="false" ht="15" hidden="false" customHeight="false" outlineLevel="0" collapsed="false">
      <c r="A97" s="19" t="n">
        <f aca="false">DATE(Setup!$B$6,1,1)+92</f>
        <v>46115</v>
      </c>
      <c r="B97" s="16" t="n">
        <f aca="false">IF(YEAR($A97)&lt;&gt;Setup!$B$6,"",SUMIFS(Transactions!$G:$G,Transactions!$H:$H,B$4,Transactions!$A:$A,$A97))</f>
        <v>0</v>
      </c>
      <c r="C97" s="16" t="n">
        <f aca="false">IF(YEAR($A97)&lt;&gt;Setup!$B$6,"",SUMIFS(Transactions!$G:$G,Transactions!$H:$H,C$4,Transactions!$A:$A,$A97))</f>
        <v>0</v>
      </c>
      <c r="D97" s="16" t="n">
        <f aca="false">IF(YEAR($A97)&lt;&gt;Setup!$B$6,"",SUMIFS(Transactions!$G:$G,Transactions!$H:$H,D$4,Transactions!$A:$A,$A97))</f>
        <v>0</v>
      </c>
      <c r="E97" s="16" t="n">
        <f aca="false">IF(YEAR($A97)&lt;&gt;Setup!$B$6,"",SUMIFS(Transactions!$G:$G,Transactions!$H:$H,E$4,Transactions!$A:$A,$A97))</f>
        <v>0</v>
      </c>
      <c r="F97" s="16" t="n">
        <f aca="false">IF(YEAR($A97)&lt;&gt;Setup!$B$6,"",SUMIFS(Transactions!$G:$G,Transactions!$H:$H,F$4,Transactions!$A:$A,$A97))</f>
        <v>0</v>
      </c>
      <c r="G97" s="16" t="n">
        <f aca="false">IF(YEAR($A97)&lt;&gt;Setup!$B$6,"",SUMIFS(Transactions!$G:$G,Transactions!$H:$H,G$4,Transactions!$A:$A,$A97))</f>
        <v>0</v>
      </c>
      <c r="H97" s="16" t="n">
        <f aca="false">IF(YEAR($A97)&lt;&gt;Setup!$B$6,"",SUMIFS(Transactions!$G:$G,Transactions!$H:$H,H$4,Transactions!$A:$A,$A97))</f>
        <v>0</v>
      </c>
      <c r="I97" s="16" t="n">
        <f aca="false">IF(YEAR($A97)&lt;&gt;Setup!$B$6,"",SUMIFS(Transactions!$G:$G,Transactions!$H:$H,I$4,Transactions!$A:$A,$A97))</f>
        <v>0</v>
      </c>
      <c r="J97" s="16" t="n">
        <f aca="false">IF(YEAR($A97)&lt;&gt;Setup!$B$6,"",SUMIFS(Transactions!$G:$G,Transactions!$H:$H,J$4,Transactions!$A:$A,$A97))</f>
        <v>0</v>
      </c>
      <c r="K97" s="16" t="n">
        <f aca="false">IF(YEAR($A97)&lt;&gt;Setup!$B$6,"",SUMIFS(Transactions!$G:$G,Transactions!$H:$H,K$4,Transactions!$A:$A,$A97))</f>
        <v>0</v>
      </c>
      <c r="L97" s="16" t="n">
        <f aca="false">IF(YEAR($A97)&lt;&gt;Setup!$B$6,"",SUMIFS(Transactions!$G:$G,Transactions!$H:$H,L$4,Transactions!$A:$A,$A97))</f>
        <v>0</v>
      </c>
      <c r="M97" s="16" t="n">
        <f aca="false">IF(YEAR($A97)&lt;&gt;Setup!$B$6,"",SUMIFS(Transactions!$G:$G,Transactions!$H:$H,M$4,Transactions!$A:$A,$A97))</f>
        <v>0</v>
      </c>
      <c r="N97" s="16" t="n">
        <f aca="false">IF(YEAR($A97)&lt;&gt;Setup!$B$6,"",SUMIFS(Transactions!$G:$G,Transactions!$H:$H,N$4,Transactions!$A:$A,$A97))</f>
        <v>0</v>
      </c>
      <c r="O97" s="16" t="n">
        <f aca="false">IF(YEAR($A97)&lt;&gt;Setup!$B$6,"",SUMIFS(Transactions!$G:$G,Transactions!$H:$H,O$4,Transactions!$A:$A,$A97))</f>
        <v>0</v>
      </c>
      <c r="P97" s="16" t="n">
        <f aca="false">IF(YEAR($A97)&lt;&gt;Setup!$B$6,"",SUMIFS(Transactions!$G:$G,Transactions!$H:$H,P$4,Transactions!$A:$A,$A97))</f>
        <v>0</v>
      </c>
      <c r="Q97" s="16" t="n">
        <f aca="false">IF(YEAR($A97)&lt;&gt;Setup!$B$6,"",SUM(B97:C97))</f>
        <v>0</v>
      </c>
      <c r="R97" s="16" t="n">
        <f aca="false">IF(YEAR($A97)&lt;&gt;Setup!$B$6,"",SUM(D97:F97))</f>
        <v>0</v>
      </c>
      <c r="S97" s="16" t="n">
        <f aca="false">IF(YEAR($A97)&lt;&gt;Setup!$B$6,"",SUM(G97:L97))</f>
        <v>0</v>
      </c>
      <c r="T97" s="16" t="n">
        <f aca="false">IF(YEAR($A97)&lt;&gt;Setup!$B$6,"",SUM(M97:P97))</f>
        <v>0</v>
      </c>
      <c r="U97" s="20" t="n">
        <f aca="false">IF(YEAR($A97)&lt;&gt;Setup!$B$6,"",SUM(B97:P97))</f>
        <v>0</v>
      </c>
      <c r="V97" s="20" t="n">
        <f aca="false">IF(YEAR($A97)&lt;&gt;Setup!$B$6,"",N(V96)+U97)</f>
        <v>0</v>
      </c>
    </row>
    <row r="98" customFormat="false" ht="15" hidden="false" customHeight="false" outlineLevel="0" collapsed="false">
      <c r="A98" s="19" t="n">
        <f aca="false">DATE(Setup!$B$6,1,1)+93</f>
        <v>46116</v>
      </c>
      <c r="B98" s="16" t="n">
        <f aca="false">IF(YEAR($A98)&lt;&gt;Setup!$B$6,"",SUMIFS(Transactions!$G:$G,Transactions!$H:$H,B$4,Transactions!$A:$A,$A98))</f>
        <v>0</v>
      </c>
      <c r="C98" s="16" t="n">
        <f aca="false">IF(YEAR($A98)&lt;&gt;Setup!$B$6,"",SUMIFS(Transactions!$G:$G,Transactions!$H:$H,C$4,Transactions!$A:$A,$A98))</f>
        <v>0</v>
      </c>
      <c r="D98" s="16" t="n">
        <f aca="false">IF(YEAR($A98)&lt;&gt;Setup!$B$6,"",SUMIFS(Transactions!$G:$G,Transactions!$H:$H,D$4,Transactions!$A:$A,$A98))</f>
        <v>0</v>
      </c>
      <c r="E98" s="16" t="n">
        <f aca="false">IF(YEAR($A98)&lt;&gt;Setup!$B$6,"",SUMIFS(Transactions!$G:$G,Transactions!$H:$H,E$4,Transactions!$A:$A,$A98))</f>
        <v>0</v>
      </c>
      <c r="F98" s="16" t="n">
        <f aca="false">IF(YEAR($A98)&lt;&gt;Setup!$B$6,"",SUMIFS(Transactions!$G:$G,Transactions!$H:$H,F$4,Transactions!$A:$A,$A98))</f>
        <v>0</v>
      </c>
      <c r="G98" s="16" t="n">
        <f aca="false">IF(YEAR($A98)&lt;&gt;Setup!$B$6,"",SUMIFS(Transactions!$G:$G,Transactions!$H:$H,G$4,Transactions!$A:$A,$A98))</f>
        <v>0</v>
      </c>
      <c r="H98" s="16" t="n">
        <f aca="false">IF(YEAR($A98)&lt;&gt;Setup!$B$6,"",SUMIFS(Transactions!$G:$G,Transactions!$H:$H,H$4,Transactions!$A:$A,$A98))</f>
        <v>0</v>
      </c>
      <c r="I98" s="16" t="n">
        <f aca="false">IF(YEAR($A98)&lt;&gt;Setup!$B$6,"",SUMIFS(Transactions!$G:$G,Transactions!$H:$H,I$4,Transactions!$A:$A,$A98))</f>
        <v>0</v>
      </c>
      <c r="J98" s="16" t="n">
        <f aca="false">IF(YEAR($A98)&lt;&gt;Setup!$B$6,"",SUMIFS(Transactions!$G:$G,Transactions!$H:$H,J$4,Transactions!$A:$A,$A98))</f>
        <v>0</v>
      </c>
      <c r="K98" s="16" t="n">
        <f aca="false">IF(YEAR($A98)&lt;&gt;Setup!$B$6,"",SUMIFS(Transactions!$G:$G,Transactions!$H:$H,K$4,Transactions!$A:$A,$A98))</f>
        <v>0</v>
      </c>
      <c r="L98" s="16" t="n">
        <f aca="false">IF(YEAR($A98)&lt;&gt;Setup!$B$6,"",SUMIFS(Transactions!$G:$G,Transactions!$H:$H,L$4,Transactions!$A:$A,$A98))</f>
        <v>0</v>
      </c>
      <c r="M98" s="16" t="n">
        <f aca="false">IF(YEAR($A98)&lt;&gt;Setup!$B$6,"",SUMIFS(Transactions!$G:$G,Transactions!$H:$H,M$4,Transactions!$A:$A,$A98))</f>
        <v>0</v>
      </c>
      <c r="N98" s="16" t="n">
        <f aca="false">IF(YEAR($A98)&lt;&gt;Setup!$B$6,"",SUMIFS(Transactions!$G:$G,Transactions!$H:$H,N$4,Transactions!$A:$A,$A98))</f>
        <v>0</v>
      </c>
      <c r="O98" s="16" t="n">
        <f aca="false">IF(YEAR($A98)&lt;&gt;Setup!$B$6,"",SUMIFS(Transactions!$G:$G,Transactions!$H:$H,O$4,Transactions!$A:$A,$A98))</f>
        <v>0</v>
      </c>
      <c r="P98" s="16" t="n">
        <f aca="false">IF(YEAR($A98)&lt;&gt;Setup!$B$6,"",SUMIFS(Transactions!$G:$G,Transactions!$H:$H,P$4,Transactions!$A:$A,$A98))</f>
        <v>0</v>
      </c>
      <c r="Q98" s="16" t="n">
        <f aca="false">IF(YEAR($A98)&lt;&gt;Setup!$B$6,"",SUM(B98:C98))</f>
        <v>0</v>
      </c>
      <c r="R98" s="16" t="n">
        <f aca="false">IF(YEAR($A98)&lt;&gt;Setup!$B$6,"",SUM(D98:F98))</f>
        <v>0</v>
      </c>
      <c r="S98" s="16" t="n">
        <f aca="false">IF(YEAR($A98)&lt;&gt;Setup!$B$6,"",SUM(G98:L98))</f>
        <v>0</v>
      </c>
      <c r="T98" s="16" t="n">
        <f aca="false">IF(YEAR($A98)&lt;&gt;Setup!$B$6,"",SUM(M98:P98))</f>
        <v>0</v>
      </c>
      <c r="U98" s="20" t="n">
        <f aca="false">IF(YEAR($A98)&lt;&gt;Setup!$B$6,"",SUM(B98:P98))</f>
        <v>0</v>
      </c>
      <c r="V98" s="20" t="n">
        <f aca="false">IF(YEAR($A98)&lt;&gt;Setup!$B$6,"",N(V97)+U98)</f>
        <v>0</v>
      </c>
    </row>
    <row r="99" customFormat="false" ht="15" hidden="false" customHeight="false" outlineLevel="0" collapsed="false">
      <c r="A99" s="19" t="n">
        <f aca="false">DATE(Setup!$B$6,1,1)+94</f>
        <v>46117</v>
      </c>
      <c r="B99" s="16" t="n">
        <f aca="false">IF(YEAR($A99)&lt;&gt;Setup!$B$6,"",SUMIFS(Transactions!$G:$G,Transactions!$H:$H,B$4,Transactions!$A:$A,$A99))</f>
        <v>0</v>
      </c>
      <c r="C99" s="16" t="n">
        <f aca="false">IF(YEAR($A99)&lt;&gt;Setup!$B$6,"",SUMIFS(Transactions!$G:$G,Transactions!$H:$H,C$4,Transactions!$A:$A,$A99))</f>
        <v>0</v>
      </c>
      <c r="D99" s="16" t="n">
        <f aca="false">IF(YEAR($A99)&lt;&gt;Setup!$B$6,"",SUMIFS(Transactions!$G:$G,Transactions!$H:$H,D$4,Transactions!$A:$A,$A99))</f>
        <v>0</v>
      </c>
      <c r="E99" s="16" t="n">
        <f aca="false">IF(YEAR($A99)&lt;&gt;Setup!$B$6,"",SUMIFS(Transactions!$G:$G,Transactions!$H:$H,E$4,Transactions!$A:$A,$A99))</f>
        <v>0</v>
      </c>
      <c r="F99" s="16" t="n">
        <f aca="false">IF(YEAR($A99)&lt;&gt;Setup!$B$6,"",SUMIFS(Transactions!$G:$G,Transactions!$H:$H,F$4,Transactions!$A:$A,$A99))</f>
        <v>0</v>
      </c>
      <c r="G99" s="16" t="n">
        <f aca="false">IF(YEAR($A99)&lt;&gt;Setup!$B$6,"",SUMIFS(Transactions!$G:$G,Transactions!$H:$H,G$4,Transactions!$A:$A,$A99))</f>
        <v>0</v>
      </c>
      <c r="H99" s="16" t="n">
        <f aca="false">IF(YEAR($A99)&lt;&gt;Setup!$B$6,"",SUMIFS(Transactions!$G:$G,Transactions!$H:$H,H$4,Transactions!$A:$A,$A99))</f>
        <v>0</v>
      </c>
      <c r="I99" s="16" t="n">
        <f aca="false">IF(YEAR($A99)&lt;&gt;Setup!$B$6,"",SUMIFS(Transactions!$G:$G,Transactions!$H:$H,I$4,Transactions!$A:$A,$A99))</f>
        <v>0</v>
      </c>
      <c r="J99" s="16" t="n">
        <f aca="false">IF(YEAR($A99)&lt;&gt;Setup!$B$6,"",SUMIFS(Transactions!$G:$G,Transactions!$H:$H,J$4,Transactions!$A:$A,$A99))</f>
        <v>0</v>
      </c>
      <c r="K99" s="16" t="n">
        <f aca="false">IF(YEAR($A99)&lt;&gt;Setup!$B$6,"",SUMIFS(Transactions!$G:$G,Transactions!$H:$H,K$4,Transactions!$A:$A,$A99))</f>
        <v>0</v>
      </c>
      <c r="L99" s="16" t="n">
        <f aca="false">IF(YEAR($A99)&lt;&gt;Setup!$B$6,"",SUMIFS(Transactions!$G:$G,Transactions!$H:$H,L$4,Transactions!$A:$A,$A99))</f>
        <v>0</v>
      </c>
      <c r="M99" s="16" t="n">
        <f aca="false">IF(YEAR($A99)&lt;&gt;Setup!$B$6,"",SUMIFS(Transactions!$G:$G,Transactions!$H:$H,M$4,Transactions!$A:$A,$A99))</f>
        <v>0</v>
      </c>
      <c r="N99" s="16" t="n">
        <f aca="false">IF(YEAR($A99)&lt;&gt;Setup!$B$6,"",SUMIFS(Transactions!$G:$G,Transactions!$H:$H,N$4,Transactions!$A:$A,$A99))</f>
        <v>0</v>
      </c>
      <c r="O99" s="16" t="n">
        <f aca="false">IF(YEAR($A99)&lt;&gt;Setup!$B$6,"",SUMIFS(Transactions!$G:$G,Transactions!$H:$H,O$4,Transactions!$A:$A,$A99))</f>
        <v>0</v>
      </c>
      <c r="P99" s="16" t="n">
        <f aca="false">IF(YEAR($A99)&lt;&gt;Setup!$B$6,"",SUMIFS(Transactions!$G:$G,Transactions!$H:$H,P$4,Transactions!$A:$A,$A99))</f>
        <v>0</v>
      </c>
      <c r="Q99" s="16" t="n">
        <f aca="false">IF(YEAR($A99)&lt;&gt;Setup!$B$6,"",SUM(B99:C99))</f>
        <v>0</v>
      </c>
      <c r="R99" s="16" t="n">
        <f aca="false">IF(YEAR($A99)&lt;&gt;Setup!$B$6,"",SUM(D99:F99))</f>
        <v>0</v>
      </c>
      <c r="S99" s="16" t="n">
        <f aca="false">IF(YEAR($A99)&lt;&gt;Setup!$B$6,"",SUM(G99:L99))</f>
        <v>0</v>
      </c>
      <c r="T99" s="16" t="n">
        <f aca="false">IF(YEAR($A99)&lt;&gt;Setup!$B$6,"",SUM(M99:P99))</f>
        <v>0</v>
      </c>
      <c r="U99" s="20" t="n">
        <f aca="false">IF(YEAR($A99)&lt;&gt;Setup!$B$6,"",SUM(B99:P99))</f>
        <v>0</v>
      </c>
      <c r="V99" s="20" t="n">
        <f aca="false">IF(YEAR($A99)&lt;&gt;Setup!$B$6,"",N(V98)+U99)</f>
        <v>0</v>
      </c>
    </row>
    <row r="100" customFormat="false" ht="15" hidden="false" customHeight="false" outlineLevel="0" collapsed="false">
      <c r="A100" s="19" t="n">
        <f aca="false">DATE(Setup!$B$6,1,1)+95</f>
        <v>46118</v>
      </c>
      <c r="B100" s="16" t="n">
        <f aca="false">IF(YEAR($A100)&lt;&gt;Setup!$B$6,"",SUMIFS(Transactions!$G:$G,Transactions!$H:$H,B$4,Transactions!$A:$A,$A100))</f>
        <v>0</v>
      </c>
      <c r="C100" s="16" t="n">
        <f aca="false">IF(YEAR($A100)&lt;&gt;Setup!$B$6,"",SUMIFS(Transactions!$G:$G,Transactions!$H:$H,C$4,Transactions!$A:$A,$A100))</f>
        <v>0</v>
      </c>
      <c r="D100" s="16" t="n">
        <f aca="false">IF(YEAR($A100)&lt;&gt;Setup!$B$6,"",SUMIFS(Transactions!$G:$G,Transactions!$H:$H,D$4,Transactions!$A:$A,$A100))</f>
        <v>0</v>
      </c>
      <c r="E100" s="16" t="n">
        <f aca="false">IF(YEAR($A100)&lt;&gt;Setup!$B$6,"",SUMIFS(Transactions!$G:$G,Transactions!$H:$H,E$4,Transactions!$A:$A,$A100))</f>
        <v>0</v>
      </c>
      <c r="F100" s="16" t="n">
        <f aca="false">IF(YEAR($A100)&lt;&gt;Setup!$B$6,"",SUMIFS(Transactions!$G:$G,Transactions!$H:$H,F$4,Transactions!$A:$A,$A100))</f>
        <v>0</v>
      </c>
      <c r="G100" s="16" t="n">
        <f aca="false">IF(YEAR($A100)&lt;&gt;Setup!$B$6,"",SUMIFS(Transactions!$G:$G,Transactions!$H:$H,G$4,Transactions!$A:$A,$A100))</f>
        <v>0</v>
      </c>
      <c r="H100" s="16" t="n">
        <f aca="false">IF(YEAR($A100)&lt;&gt;Setup!$B$6,"",SUMIFS(Transactions!$G:$G,Transactions!$H:$H,H$4,Transactions!$A:$A,$A100))</f>
        <v>0</v>
      </c>
      <c r="I100" s="16" t="n">
        <f aca="false">IF(YEAR($A100)&lt;&gt;Setup!$B$6,"",SUMIFS(Transactions!$G:$G,Transactions!$H:$H,I$4,Transactions!$A:$A,$A100))</f>
        <v>0</v>
      </c>
      <c r="J100" s="16" t="n">
        <f aca="false">IF(YEAR($A100)&lt;&gt;Setup!$B$6,"",SUMIFS(Transactions!$G:$G,Transactions!$H:$H,J$4,Transactions!$A:$A,$A100))</f>
        <v>0</v>
      </c>
      <c r="K100" s="16" t="n">
        <f aca="false">IF(YEAR($A100)&lt;&gt;Setup!$B$6,"",SUMIFS(Transactions!$G:$G,Transactions!$H:$H,K$4,Transactions!$A:$A,$A100))</f>
        <v>0</v>
      </c>
      <c r="L100" s="16" t="n">
        <f aca="false">IF(YEAR($A100)&lt;&gt;Setup!$B$6,"",SUMIFS(Transactions!$G:$G,Transactions!$H:$H,L$4,Transactions!$A:$A,$A100))</f>
        <v>0</v>
      </c>
      <c r="M100" s="16" t="n">
        <f aca="false">IF(YEAR($A100)&lt;&gt;Setup!$B$6,"",SUMIFS(Transactions!$G:$G,Transactions!$H:$H,M$4,Transactions!$A:$A,$A100))</f>
        <v>0</v>
      </c>
      <c r="N100" s="16" t="n">
        <f aca="false">IF(YEAR($A100)&lt;&gt;Setup!$B$6,"",SUMIFS(Transactions!$G:$G,Transactions!$H:$H,N$4,Transactions!$A:$A,$A100))</f>
        <v>0</v>
      </c>
      <c r="O100" s="16" t="n">
        <f aca="false">IF(YEAR($A100)&lt;&gt;Setup!$B$6,"",SUMIFS(Transactions!$G:$G,Transactions!$H:$H,O$4,Transactions!$A:$A,$A100))</f>
        <v>0</v>
      </c>
      <c r="P100" s="16" t="n">
        <f aca="false">IF(YEAR($A100)&lt;&gt;Setup!$B$6,"",SUMIFS(Transactions!$G:$G,Transactions!$H:$H,P$4,Transactions!$A:$A,$A100))</f>
        <v>0</v>
      </c>
      <c r="Q100" s="16" t="n">
        <f aca="false">IF(YEAR($A100)&lt;&gt;Setup!$B$6,"",SUM(B100:C100))</f>
        <v>0</v>
      </c>
      <c r="R100" s="16" t="n">
        <f aca="false">IF(YEAR($A100)&lt;&gt;Setup!$B$6,"",SUM(D100:F100))</f>
        <v>0</v>
      </c>
      <c r="S100" s="16" t="n">
        <f aca="false">IF(YEAR($A100)&lt;&gt;Setup!$B$6,"",SUM(G100:L100))</f>
        <v>0</v>
      </c>
      <c r="T100" s="16" t="n">
        <f aca="false">IF(YEAR($A100)&lt;&gt;Setup!$B$6,"",SUM(M100:P100))</f>
        <v>0</v>
      </c>
      <c r="U100" s="20" t="n">
        <f aca="false">IF(YEAR($A100)&lt;&gt;Setup!$B$6,"",SUM(B100:P100))</f>
        <v>0</v>
      </c>
      <c r="V100" s="20" t="n">
        <f aca="false">IF(YEAR($A100)&lt;&gt;Setup!$B$6,"",N(V99)+U100)</f>
        <v>0</v>
      </c>
    </row>
    <row r="101" customFormat="false" ht="15" hidden="false" customHeight="false" outlineLevel="0" collapsed="false">
      <c r="A101" s="19" t="n">
        <f aca="false">DATE(Setup!$B$6,1,1)+96</f>
        <v>46119</v>
      </c>
      <c r="B101" s="16" t="n">
        <f aca="false">IF(YEAR($A101)&lt;&gt;Setup!$B$6,"",SUMIFS(Transactions!$G:$G,Transactions!$H:$H,B$4,Transactions!$A:$A,$A101))</f>
        <v>0</v>
      </c>
      <c r="C101" s="16" t="n">
        <f aca="false">IF(YEAR($A101)&lt;&gt;Setup!$B$6,"",SUMIFS(Transactions!$G:$G,Transactions!$H:$H,C$4,Transactions!$A:$A,$A101))</f>
        <v>0</v>
      </c>
      <c r="D101" s="16" t="n">
        <f aca="false">IF(YEAR($A101)&lt;&gt;Setup!$B$6,"",SUMIFS(Transactions!$G:$G,Transactions!$H:$H,D$4,Transactions!$A:$A,$A101))</f>
        <v>0</v>
      </c>
      <c r="E101" s="16" t="n">
        <f aca="false">IF(YEAR($A101)&lt;&gt;Setup!$B$6,"",SUMIFS(Transactions!$G:$G,Transactions!$H:$H,E$4,Transactions!$A:$A,$A101))</f>
        <v>0</v>
      </c>
      <c r="F101" s="16" t="n">
        <f aca="false">IF(YEAR($A101)&lt;&gt;Setup!$B$6,"",SUMIFS(Transactions!$G:$G,Transactions!$H:$H,F$4,Transactions!$A:$A,$A101))</f>
        <v>0</v>
      </c>
      <c r="G101" s="16" t="n">
        <f aca="false">IF(YEAR($A101)&lt;&gt;Setup!$B$6,"",SUMIFS(Transactions!$G:$G,Transactions!$H:$H,G$4,Transactions!$A:$A,$A101))</f>
        <v>0</v>
      </c>
      <c r="H101" s="16" t="n">
        <f aca="false">IF(YEAR($A101)&lt;&gt;Setup!$B$6,"",SUMIFS(Transactions!$G:$G,Transactions!$H:$H,H$4,Transactions!$A:$A,$A101))</f>
        <v>0</v>
      </c>
      <c r="I101" s="16" t="n">
        <f aca="false">IF(YEAR($A101)&lt;&gt;Setup!$B$6,"",SUMIFS(Transactions!$G:$G,Transactions!$H:$H,I$4,Transactions!$A:$A,$A101))</f>
        <v>0</v>
      </c>
      <c r="J101" s="16" t="n">
        <f aca="false">IF(YEAR($A101)&lt;&gt;Setup!$B$6,"",SUMIFS(Transactions!$G:$G,Transactions!$H:$H,J$4,Transactions!$A:$A,$A101))</f>
        <v>0</v>
      </c>
      <c r="K101" s="16" t="n">
        <f aca="false">IF(YEAR($A101)&lt;&gt;Setup!$B$6,"",SUMIFS(Transactions!$G:$G,Transactions!$H:$H,K$4,Transactions!$A:$A,$A101))</f>
        <v>0</v>
      </c>
      <c r="L101" s="16" t="n">
        <f aca="false">IF(YEAR($A101)&lt;&gt;Setup!$B$6,"",SUMIFS(Transactions!$G:$G,Transactions!$H:$H,L$4,Transactions!$A:$A,$A101))</f>
        <v>0</v>
      </c>
      <c r="M101" s="16" t="n">
        <f aca="false">IF(YEAR($A101)&lt;&gt;Setup!$B$6,"",SUMIFS(Transactions!$G:$G,Transactions!$H:$H,M$4,Transactions!$A:$A,$A101))</f>
        <v>0</v>
      </c>
      <c r="N101" s="16" t="n">
        <f aca="false">IF(YEAR($A101)&lt;&gt;Setup!$B$6,"",SUMIFS(Transactions!$G:$G,Transactions!$H:$H,N$4,Transactions!$A:$A,$A101))</f>
        <v>0</v>
      </c>
      <c r="O101" s="16" t="n">
        <f aca="false">IF(YEAR($A101)&lt;&gt;Setup!$B$6,"",SUMIFS(Transactions!$G:$G,Transactions!$H:$H,O$4,Transactions!$A:$A,$A101))</f>
        <v>0</v>
      </c>
      <c r="P101" s="16" t="n">
        <f aca="false">IF(YEAR($A101)&lt;&gt;Setup!$B$6,"",SUMIFS(Transactions!$G:$G,Transactions!$H:$H,P$4,Transactions!$A:$A,$A101))</f>
        <v>0</v>
      </c>
      <c r="Q101" s="16" t="n">
        <f aca="false">IF(YEAR($A101)&lt;&gt;Setup!$B$6,"",SUM(B101:C101))</f>
        <v>0</v>
      </c>
      <c r="R101" s="16" t="n">
        <f aca="false">IF(YEAR($A101)&lt;&gt;Setup!$B$6,"",SUM(D101:F101))</f>
        <v>0</v>
      </c>
      <c r="S101" s="16" t="n">
        <f aca="false">IF(YEAR($A101)&lt;&gt;Setup!$B$6,"",SUM(G101:L101))</f>
        <v>0</v>
      </c>
      <c r="T101" s="16" t="n">
        <f aca="false">IF(YEAR($A101)&lt;&gt;Setup!$B$6,"",SUM(M101:P101))</f>
        <v>0</v>
      </c>
      <c r="U101" s="20" t="n">
        <f aca="false">IF(YEAR($A101)&lt;&gt;Setup!$B$6,"",SUM(B101:P101))</f>
        <v>0</v>
      </c>
      <c r="V101" s="20" t="n">
        <f aca="false">IF(YEAR($A101)&lt;&gt;Setup!$B$6,"",N(V100)+U101)</f>
        <v>0</v>
      </c>
    </row>
    <row r="102" customFormat="false" ht="15" hidden="false" customHeight="false" outlineLevel="0" collapsed="false">
      <c r="A102" s="19" t="n">
        <f aca="false">DATE(Setup!$B$6,1,1)+97</f>
        <v>46120</v>
      </c>
      <c r="B102" s="16" t="n">
        <f aca="false">IF(YEAR($A102)&lt;&gt;Setup!$B$6,"",SUMIFS(Transactions!$G:$G,Transactions!$H:$H,B$4,Transactions!$A:$A,$A102))</f>
        <v>0</v>
      </c>
      <c r="C102" s="16" t="n">
        <f aca="false">IF(YEAR($A102)&lt;&gt;Setup!$B$6,"",SUMIFS(Transactions!$G:$G,Transactions!$H:$H,C$4,Transactions!$A:$A,$A102))</f>
        <v>0</v>
      </c>
      <c r="D102" s="16" t="n">
        <f aca="false">IF(YEAR($A102)&lt;&gt;Setup!$B$6,"",SUMIFS(Transactions!$G:$G,Transactions!$H:$H,D$4,Transactions!$A:$A,$A102))</f>
        <v>0</v>
      </c>
      <c r="E102" s="16" t="n">
        <f aca="false">IF(YEAR($A102)&lt;&gt;Setup!$B$6,"",SUMIFS(Transactions!$G:$G,Transactions!$H:$H,E$4,Transactions!$A:$A,$A102))</f>
        <v>0</v>
      </c>
      <c r="F102" s="16" t="n">
        <f aca="false">IF(YEAR($A102)&lt;&gt;Setup!$B$6,"",SUMIFS(Transactions!$G:$G,Transactions!$H:$H,F$4,Transactions!$A:$A,$A102))</f>
        <v>0</v>
      </c>
      <c r="G102" s="16" t="n">
        <f aca="false">IF(YEAR($A102)&lt;&gt;Setup!$B$6,"",SUMIFS(Transactions!$G:$G,Transactions!$H:$H,G$4,Transactions!$A:$A,$A102))</f>
        <v>0</v>
      </c>
      <c r="H102" s="16" t="n">
        <f aca="false">IF(YEAR($A102)&lt;&gt;Setup!$B$6,"",SUMIFS(Transactions!$G:$G,Transactions!$H:$H,H$4,Transactions!$A:$A,$A102))</f>
        <v>0</v>
      </c>
      <c r="I102" s="16" t="n">
        <f aca="false">IF(YEAR($A102)&lt;&gt;Setup!$B$6,"",SUMIFS(Transactions!$G:$G,Transactions!$H:$H,I$4,Transactions!$A:$A,$A102))</f>
        <v>0</v>
      </c>
      <c r="J102" s="16" t="n">
        <f aca="false">IF(YEAR($A102)&lt;&gt;Setup!$B$6,"",SUMIFS(Transactions!$G:$G,Transactions!$H:$H,J$4,Transactions!$A:$A,$A102))</f>
        <v>0</v>
      </c>
      <c r="K102" s="16" t="n">
        <f aca="false">IF(YEAR($A102)&lt;&gt;Setup!$B$6,"",SUMIFS(Transactions!$G:$G,Transactions!$H:$H,K$4,Transactions!$A:$A,$A102))</f>
        <v>0</v>
      </c>
      <c r="L102" s="16" t="n">
        <f aca="false">IF(YEAR($A102)&lt;&gt;Setup!$B$6,"",SUMIFS(Transactions!$G:$G,Transactions!$H:$H,L$4,Transactions!$A:$A,$A102))</f>
        <v>0</v>
      </c>
      <c r="M102" s="16" t="n">
        <f aca="false">IF(YEAR($A102)&lt;&gt;Setup!$B$6,"",SUMIFS(Transactions!$G:$G,Transactions!$H:$H,M$4,Transactions!$A:$A,$A102))</f>
        <v>0</v>
      </c>
      <c r="N102" s="16" t="n">
        <f aca="false">IF(YEAR($A102)&lt;&gt;Setup!$B$6,"",SUMIFS(Transactions!$G:$G,Transactions!$H:$H,N$4,Transactions!$A:$A,$A102))</f>
        <v>0</v>
      </c>
      <c r="O102" s="16" t="n">
        <f aca="false">IF(YEAR($A102)&lt;&gt;Setup!$B$6,"",SUMIFS(Transactions!$G:$G,Transactions!$H:$H,O$4,Transactions!$A:$A,$A102))</f>
        <v>0</v>
      </c>
      <c r="P102" s="16" t="n">
        <f aca="false">IF(YEAR($A102)&lt;&gt;Setup!$B$6,"",SUMIFS(Transactions!$G:$G,Transactions!$H:$H,P$4,Transactions!$A:$A,$A102))</f>
        <v>0</v>
      </c>
      <c r="Q102" s="16" t="n">
        <f aca="false">IF(YEAR($A102)&lt;&gt;Setup!$B$6,"",SUM(B102:C102))</f>
        <v>0</v>
      </c>
      <c r="R102" s="16" t="n">
        <f aca="false">IF(YEAR($A102)&lt;&gt;Setup!$B$6,"",SUM(D102:F102))</f>
        <v>0</v>
      </c>
      <c r="S102" s="16" t="n">
        <f aca="false">IF(YEAR($A102)&lt;&gt;Setup!$B$6,"",SUM(G102:L102))</f>
        <v>0</v>
      </c>
      <c r="T102" s="16" t="n">
        <f aca="false">IF(YEAR($A102)&lt;&gt;Setup!$B$6,"",SUM(M102:P102))</f>
        <v>0</v>
      </c>
      <c r="U102" s="20" t="n">
        <f aca="false">IF(YEAR($A102)&lt;&gt;Setup!$B$6,"",SUM(B102:P102))</f>
        <v>0</v>
      </c>
      <c r="V102" s="20" t="n">
        <f aca="false">IF(YEAR($A102)&lt;&gt;Setup!$B$6,"",N(V101)+U102)</f>
        <v>0</v>
      </c>
    </row>
    <row r="103" customFormat="false" ht="15" hidden="false" customHeight="false" outlineLevel="0" collapsed="false">
      <c r="A103" s="19" t="n">
        <f aca="false">DATE(Setup!$B$6,1,1)+98</f>
        <v>46121</v>
      </c>
      <c r="B103" s="16" t="n">
        <f aca="false">IF(YEAR($A103)&lt;&gt;Setup!$B$6,"",SUMIFS(Transactions!$G:$G,Transactions!$H:$H,B$4,Transactions!$A:$A,$A103))</f>
        <v>0</v>
      </c>
      <c r="C103" s="16" t="n">
        <f aca="false">IF(YEAR($A103)&lt;&gt;Setup!$B$6,"",SUMIFS(Transactions!$G:$G,Transactions!$H:$H,C$4,Transactions!$A:$A,$A103))</f>
        <v>0</v>
      </c>
      <c r="D103" s="16" t="n">
        <f aca="false">IF(YEAR($A103)&lt;&gt;Setup!$B$6,"",SUMIFS(Transactions!$G:$G,Transactions!$H:$H,D$4,Transactions!$A:$A,$A103))</f>
        <v>0</v>
      </c>
      <c r="E103" s="16" t="n">
        <f aca="false">IF(YEAR($A103)&lt;&gt;Setup!$B$6,"",SUMIFS(Transactions!$G:$G,Transactions!$H:$H,E$4,Transactions!$A:$A,$A103))</f>
        <v>0</v>
      </c>
      <c r="F103" s="16" t="n">
        <f aca="false">IF(YEAR($A103)&lt;&gt;Setup!$B$6,"",SUMIFS(Transactions!$G:$G,Transactions!$H:$H,F$4,Transactions!$A:$A,$A103))</f>
        <v>0</v>
      </c>
      <c r="G103" s="16" t="n">
        <f aca="false">IF(YEAR($A103)&lt;&gt;Setup!$B$6,"",SUMIFS(Transactions!$G:$G,Transactions!$H:$H,G$4,Transactions!$A:$A,$A103))</f>
        <v>0</v>
      </c>
      <c r="H103" s="16" t="n">
        <f aca="false">IF(YEAR($A103)&lt;&gt;Setup!$B$6,"",SUMIFS(Transactions!$G:$G,Transactions!$H:$H,H$4,Transactions!$A:$A,$A103))</f>
        <v>0</v>
      </c>
      <c r="I103" s="16" t="n">
        <f aca="false">IF(YEAR($A103)&lt;&gt;Setup!$B$6,"",SUMIFS(Transactions!$G:$G,Transactions!$H:$H,I$4,Transactions!$A:$A,$A103))</f>
        <v>0</v>
      </c>
      <c r="J103" s="16" t="n">
        <f aca="false">IF(YEAR($A103)&lt;&gt;Setup!$B$6,"",SUMIFS(Transactions!$G:$G,Transactions!$H:$H,J$4,Transactions!$A:$A,$A103))</f>
        <v>0</v>
      </c>
      <c r="K103" s="16" t="n">
        <f aca="false">IF(YEAR($A103)&lt;&gt;Setup!$B$6,"",SUMIFS(Transactions!$G:$G,Transactions!$H:$H,K$4,Transactions!$A:$A,$A103))</f>
        <v>0</v>
      </c>
      <c r="L103" s="16" t="n">
        <f aca="false">IF(YEAR($A103)&lt;&gt;Setup!$B$6,"",SUMIFS(Transactions!$G:$G,Transactions!$H:$H,L$4,Transactions!$A:$A,$A103))</f>
        <v>0</v>
      </c>
      <c r="M103" s="16" t="n">
        <f aca="false">IF(YEAR($A103)&lt;&gt;Setup!$B$6,"",SUMIFS(Transactions!$G:$G,Transactions!$H:$H,M$4,Transactions!$A:$A,$A103))</f>
        <v>0</v>
      </c>
      <c r="N103" s="16" t="n">
        <f aca="false">IF(YEAR($A103)&lt;&gt;Setup!$B$6,"",SUMIFS(Transactions!$G:$G,Transactions!$H:$H,N$4,Transactions!$A:$A,$A103))</f>
        <v>0</v>
      </c>
      <c r="O103" s="16" t="n">
        <f aca="false">IF(YEAR($A103)&lt;&gt;Setup!$B$6,"",SUMIFS(Transactions!$G:$G,Transactions!$H:$H,O$4,Transactions!$A:$A,$A103))</f>
        <v>0</v>
      </c>
      <c r="P103" s="16" t="n">
        <f aca="false">IF(YEAR($A103)&lt;&gt;Setup!$B$6,"",SUMIFS(Transactions!$G:$G,Transactions!$H:$H,P$4,Transactions!$A:$A,$A103))</f>
        <v>0</v>
      </c>
      <c r="Q103" s="16" t="n">
        <f aca="false">IF(YEAR($A103)&lt;&gt;Setup!$B$6,"",SUM(B103:C103))</f>
        <v>0</v>
      </c>
      <c r="R103" s="16" t="n">
        <f aca="false">IF(YEAR($A103)&lt;&gt;Setup!$B$6,"",SUM(D103:F103))</f>
        <v>0</v>
      </c>
      <c r="S103" s="16" t="n">
        <f aca="false">IF(YEAR($A103)&lt;&gt;Setup!$B$6,"",SUM(G103:L103))</f>
        <v>0</v>
      </c>
      <c r="T103" s="16" t="n">
        <f aca="false">IF(YEAR($A103)&lt;&gt;Setup!$B$6,"",SUM(M103:P103))</f>
        <v>0</v>
      </c>
      <c r="U103" s="20" t="n">
        <f aca="false">IF(YEAR($A103)&lt;&gt;Setup!$B$6,"",SUM(B103:P103))</f>
        <v>0</v>
      </c>
      <c r="V103" s="20" t="n">
        <f aca="false">IF(YEAR($A103)&lt;&gt;Setup!$B$6,"",N(V102)+U103)</f>
        <v>0</v>
      </c>
    </row>
    <row r="104" customFormat="false" ht="15" hidden="false" customHeight="false" outlineLevel="0" collapsed="false">
      <c r="A104" s="19" t="n">
        <f aca="false">DATE(Setup!$B$6,1,1)+99</f>
        <v>46122</v>
      </c>
      <c r="B104" s="16" t="n">
        <f aca="false">IF(YEAR($A104)&lt;&gt;Setup!$B$6,"",SUMIFS(Transactions!$G:$G,Transactions!$H:$H,B$4,Transactions!$A:$A,$A104))</f>
        <v>0</v>
      </c>
      <c r="C104" s="16" t="n">
        <f aca="false">IF(YEAR($A104)&lt;&gt;Setup!$B$6,"",SUMIFS(Transactions!$G:$G,Transactions!$H:$H,C$4,Transactions!$A:$A,$A104))</f>
        <v>0</v>
      </c>
      <c r="D104" s="16" t="n">
        <f aca="false">IF(YEAR($A104)&lt;&gt;Setup!$B$6,"",SUMIFS(Transactions!$G:$G,Transactions!$H:$H,D$4,Transactions!$A:$A,$A104))</f>
        <v>0</v>
      </c>
      <c r="E104" s="16" t="n">
        <f aca="false">IF(YEAR($A104)&lt;&gt;Setup!$B$6,"",SUMIFS(Transactions!$G:$G,Transactions!$H:$H,E$4,Transactions!$A:$A,$A104))</f>
        <v>0</v>
      </c>
      <c r="F104" s="16" t="n">
        <f aca="false">IF(YEAR($A104)&lt;&gt;Setup!$B$6,"",SUMIFS(Transactions!$G:$G,Transactions!$H:$H,F$4,Transactions!$A:$A,$A104))</f>
        <v>0</v>
      </c>
      <c r="G104" s="16" t="n">
        <f aca="false">IF(YEAR($A104)&lt;&gt;Setup!$B$6,"",SUMIFS(Transactions!$G:$G,Transactions!$H:$H,G$4,Transactions!$A:$A,$A104))</f>
        <v>0</v>
      </c>
      <c r="H104" s="16" t="n">
        <f aca="false">IF(YEAR($A104)&lt;&gt;Setup!$B$6,"",SUMIFS(Transactions!$G:$G,Transactions!$H:$H,H$4,Transactions!$A:$A,$A104))</f>
        <v>0</v>
      </c>
      <c r="I104" s="16" t="n">
        <f aca="false">IF(YEAR($A104)&lt;&gt;Setup!$B$6,"",SUMIFS(Transactions!$G:$G,Transactions!$H:$H,I$4,Transactions!$A:$A,$A104))</f>
        <v>0</v>
      </c>
      <c r="J104" s="16" t="n">
        <f aca="false">IF(YEAR($A104)&lt;&gt;Setup!$B$6,"",SUMIFS(Transactions!$G:$G,Transactions!$H:$H,J$4,Transactions!$A:$A,$A104))</f>
        <v>0</v>
      </c>
      <c r="K104" s="16" t="n">
        <f aca="false">IF(YEAR($A104)&lt;&gt;Setup!$B$6,"",SUMIFS(Transactions!$G:$G,Transactions!$H:$H,K$4,Transactions!$A:$A,$A104))</f>
        <v>0</v>
      </c>
      <c r="L104" s="16" t="n">
        <f aca="false">IF(YEAR($A104)&lt;&gt;Setup!$B$6,"",SUMIFS(Transactions!$G:$G,Transactions!$H:$H,L$4,Transactions!$A:$A,$A104))</f>
        <v>0</v>
      </c>
      <c r="M104" s="16" t="n">
        <f aca="false">IF(YEAR($A104)&lt;&gt;Setup!$B$6,"",SUMIFS(Transactions!$G:$G,Transactions!$H:$H,M$4,Transactions!$A:$A,$A104))</f>
        <v>0</v>
      </c>
      <c r="N104" s="16" t="n">
        <f aca="false">IF(YEAR($A104)&lt;&gt;Setup!$B$6,"",SUMIFS(Transactions!$G:$G,Transactions!$H:$H,N$4,Transactions!$A:$A,$A104))</f>
        <v>0</v>
      </c>
      <c r="O104" s="16" t="n">
        <f aca="false">IF(YEAR($A104)&lt;&gt;Setup!$B$6,"",SUMIFS(Transactions!$G:$G,Transactions!$H:$H,O$4,Transactions!$A:$A,$A104))</f>
        <v>0</v>
      </c>
      <c r="P104" s="16" t="n">
        <f aca="false">IF(YEAR($A104)&lt;&gt;Setup!$B$6,"",SUMIFS(Transactions!$G:$G,Transactions!$H:$H,P$4,Transactions!$A:$A,$A104))</f>
        <v>0</v>
      </c>
      <c r="Q104" s="16" t="n">
        <f aca="false">IF(YEAR($A104)&lt;&gt;Setup!$B$6,"",SUM(B104:C104))</f>
        <v>0</v>
      </c>
      <c r="R104" s="16" t="n">
        <f aca="false">IF(YEAR($A104)&lt;&gt;Setup!$B$6,"",SUM(D104:F104))</f>
        <v>0</v>
      </c>
      <c r="S104" s="16" t="n">
        <f aca="false">IF(YEAR($A104)&lt;&gt;Setup!$B$6,"",SUM(G104:L104))</f>
        <v>0</v>
      </c>
      <c r="T104" s="16" t="n">
        <f aca="false">IF(YEAR($A104)&lt;&gt;Setup!$B$6,"",SUM(M104:P104))</f>
        <v>0</v>
      </c>
      <c r="U104" s="20" t="n">
        <f aca="false">IF(YEAR($A104)&lt;&gt;Setup!$B$6,"",SUM(B104:P104))</f>
        <v>0</v>
      </c>
      <c r="V104" s="20" t="n">
        <f aca="false">IF(YEAR($A104)&lt;&gt;Setup!$B$6,"",N(V103)+U104)</f>
        <v>0</v>
      </c>
    </row>
    <row r="105" customFormat="false" ht="15" hidden="false" customHeight="false" outlineLevel="0" collapsed="false">
      <c r="A105" s="19" t="n">
        <f aca="false">DATE(Setup!$B$6,1,1)+100</f>
        <v>46123</v>
      </c>
      <c r="B105" s="16" t="n">
        <f aca="false">IF(YEAR($A105)&lt;&gt;Setup!$B$6,"",SUMIFS(Transactions!$G:$G,Transactions!$H:$H,B$4,Transactions!$A:$A,$A105))</f>
        <v>0</v>
      </c>
      <c r="C105" s="16" t="n">
        <f aca="false">IF(YEAR($A105)&lt;&gt;Setup!$B$6,"",SUMIFS(Transactions!$G:$G,Transactions!$H:$H,C$4,Transactions!$A:$A,$A105))</f>
        <v>0</v>
      </c>
      <c r="D105" s="16" t="n">
        <f aca="false">IF(YEAR($A105)&lt;&gt;Setup!$B$6,"",SUMIFS(Transactions!$G:$G,Transactions!$H:$H,D$4,Transactions!$A:$A,$A105))</f>
        <v>0</v>
      </c>
      <c r="E105" s="16" t="n">
        <f aca="false">IF(YEAR($A105)&lt;&gt;Setup!$B$6,"",SUMIFS(Transactions!$G:$G,Transactions!$H:$H,E$4,Transactions!$A:$A,$A105))</f>
        <v>0</v>
      </c>
      <c r="F105" s="16" t="n">
        <f aca="false">IF(YEAR($A105)&lt;&gt;Setup!$B$6,"",SUMIFS(Transactions!$G:$G,Transactions!$H:$H,F$4,Transactions!$A:$A,$A105))</f>
        <v>0</v>
      </c>
      <c r="G105" s="16" t="n">
        <f aca="false">IF(YEAR($A105)&lt;&gt;Setup!$B$6,"",SUMIFS(Transactions!$G:$G,Transactions!$H:$H,G$4,Transactions!$A:$A,$A105))</f>
        <v>0</v>
      </c>
      <c r="H105" s="16" t="n">
        <f aca="false">IF(YEAR($A105)&lt;&gt;Setup!$B$6,"",SUMIFS(Transactions!$G:$G,Transactions!$H:$H,H$4,Transactions!$A:$A,$A105))</f>
        <v>0</v>
      </c>
      <c r="I105" s="16" t="n">
        <f aca="false">IF(YEAR($A105)&lt;&gt;Setup!$B$6,"",SUMIFS(Transactions!$G:$G,Transactions!$H:$H,I$4,Transactions!$A:$A,$A105))</f>
        <v>0</v>
      </c>
      <c r="J105" s="16" t="n">
        <f aca="false">IF(YEAR($A105)&lt;&gt;Setup!$B$6,"",SUMIFS(Transactions!$G:$G,Transactions!$H:$H,J$4,Transactions!$A:$A,$A105))</f>
        <v>0</v>
      </c>
      <c r="K105" s="16" t="n">
        <f aca="false">IF(YEAR($A105)&lt;&gt;Setup!$B$6,"",SUMIFS(Transactions!$G:$G,Transactions!$H:$H,K$4,Transactions!$A:$A,$A105))</f>
        <v>0</v>
      </c>
      <c r="L105" s="16" t="n">
        <f aca="false">IF(YEAR($A105)&lt;&gt;Setup!$B$6,"",SUMIFS(Transactions!$G:$G,Transactions!$H:$H,L$4,Transactions!$A:$A,$A105))</f>
        <v>0</v>
      </c>
      <c r="M105" s="16" t="n">
        <f aca="false">IF(YEAR($A105)&lt;&gt;Setup!$B$6,"",SUMIFS(Transactions!$G:$G,Transactions!$H:$H,M$4,Transactions!$A:$A,$A105))</f>
        <v>0</v>
      </c>
      <c r="N105" s="16" t="n">
        <f aca="false">IF(YEAR($A105)&lt;&gt;Setup!$B$6,"",SUMIFS(Transactions!$G:$G,Transactions!$H:$H,N$4,Transactions!$A:$A,$A105))</f>
        <v>0</v>
      </c>
      <c r="O105" s="16" t="n">
        <f aca="false">IF(YEAR($A105)&lt;&gt;Setup!$B$6,"",SUMIFS(Transactions!$G:$G,Transactions!$H:$H,O$4,Transactions!$A:$A,$A105))</f>
        <v>0</v>
      </c>
      <c r="P105" s="16" t="n">
        <f aca="false">IF(YEAR($A105)&lt;&gt;Setup!$B$6,"",SUMIFS(Transactions!$G:$G,Transactions!$H:$H,P$4,Transactions!$A:$A,$A105))</f>
        <v>0</v>
      </c>
      <c r="Q105" s="16" t="n">
        <f aca="false">IF(YEAR($A105)&lt;&gt;Setup!$B$6,"",SUM(B105:C105))</f>
        <v>0</v>
      </c>
      <c r="R105" s="16" t="n">
        <f aca="false">IF(YEAR($A105)&lt;&gt;Setup!$B$6,"",SUM(D105:F105))</f>
        <v>0</v>
      </c>
      <c r="S105" s="16" t="n">
        <f aca="false">IF(YEAR($A105)&lt;&gt;Setup!$B$6,"",SUM(G105:L105))</f>
        <v>0</v>
      </c>
      <c r="T105" s="16" t="n">
        <f aca="false">IF(YEAR($A105)&lt;&gt;Setup!$B$6,"",SUM(M105:P105))</f>
        <v>0</v>
      </c>
      <c r="U105" s="20" t="n">
        <f aca="false">IF(YEAR($A105)&lt;&gt;Setup!$B$6,"",SUM(B105:P105))</f>
        <v>0</v>
      </c>
      <c r="V105" s="20" t="n">
        <f aca="false">IF(YEAR($A105)&lt;&gt;Setup!$B$6,"",N(V104)+U105)</f>
        <v>0</v>
      </c>
    </row>
    <row r="106" customFormat="false" ht="15" hidden="false" customHeight="false" outlineLevel="0" collapsed="false">
      <c r="A106" s="19" t="n">
        <f aca="false">DATE(Setup!$B$6,1,1)+101</f>
        <v>46124</v>
      </c>
      <c r="B106" s="16" t="n">
        <f aca="false">IF(YEAR($A106)&lt;&gt;Setup!$B$6,"",SUMIFS(Transactions!$G:$G,Transactions!$H:$H,B$4,Transactions!$A:$A,$A106))</f>
        <v>0</v>
      </c>
      <c r="C106" s="16" t="n">
        <f aca="false">IF(YEAR($A106)&lt;&gt;Setup!$B$6,"",SUMIFS(Transactions!$G:$G,Transactions!$H:$H,C$4,Transactions!$A:$A,$A106))</f>
        <v>0</v>
      </c>
      <c r="D106" s="16" t="n">
        <f aca="false">IF(YEAR($A106)&lt;&gt;Setup!$B$6,"",SUMIFS(Transactions!$G:$G,Transactions!$H:$H,D$4,Transactions!$A:$A,$A106))</f>
        <v>0</v>
      </c>
      <c r="E106" s="16" t="n">
        <f aca="false">IF(YEAR($A106)&lt;&gt;Setup!$B$6,"",SUMIFS(Transactions!$G:$G,Transactions!$H:$H,E$4,Transactions!$A:$A,$A106))</f>
        <v>0</v>
      </c>
      <c r="F106" s="16" t="n">
        <f aca="false">IF(YEAR($A106)&lt;&gt;Setup!$B$6,"",SUMIFS(Transactions!$G:$G,Transactions!$H:$H,F$4,Transactions!$A:$A,$A106))</f>
        <v>0</v>
      </c>
      <c r="G106" s="16" t="n">
        <f aca="false">IF(YEAR($A106)&lt;&gt;Setup!$B$6,"",SUMIFS(Transactions!$G:$G,Transactions!$H:$H,G$4,Transactions!$A:$A,$A106))</f>
        <v>0</v>
      </c>
      <c r="H106" s="16" t="n">
        <f aca="false">IF(YEAR($A106)&lt;&gt;Setup!$B$6,"",SUMIFS(Transactions!$G:$G,Transactions!$H:$H,H$4,Transactions!$A:$A,$A106))</f>
        <v>0</v>
      </c>
      <c r="I106" s="16" t="n">
        <f aca="false">IF(YEAR($A106)&lt;&gt;Setup!$B$6,"",SUMIFS(Transactions!$G:$G,Transactions!$H:$H,I$4,Transactions!$A:$A,$A106))</f>
        <v>0</v>
      </c>
      <c r="J106" s="16" t="n">
        <f aca="false">IF(YEAR($A106)&lt;&gt;Setup!$B$6,"",SUMIFS(Transactions!$G:$G,Transactions!$H:$H,J$4,Transactions!$A:$A,$A106))</f>
        <v>0</v>
      </c>
      <c r="K106" s="16" t="n">
        <f aca="false">IF(YEAR($A106)&lt;&gt;Setup!$B$6,"",SUMIFS(Transactions!$G:$G,Transactions!$H:$H,K$4,Transactions!$A:$A,$A106))</f>
        <v>0</v>
      </c>
      <c r="L106" s="16" t="n">
        <f aca="false">IF(YEAR($A106)&lt;&gt;Setup!$B$6,"",SUMIFS(Transactions!$G:$G,Transactions!$H:$H,L$4,Transactions!$A:$A,$A106))</f>
        <v>0</v>
      </c>
      <c r="M106" s="16" t="n">
        <f aca="false">IF(YEAR($A106)&lt;&gt;Setup!$B$6,"",SUMIFS(Transactions!$G:$G,Transactions!$H:$H,M$4,Transactions!$A:$A,$A106))</f>
        <v>0</v>
      </c>
      <c r="N106" s="16" t="n">
        <f aca="false">IF(YEAR($A106)&lt;&gt;Setup!$B$6,"",SUMIFS(Transactions!$G:$G,Transactions!$H:$H,N$4,Transactions!$A:$A,$A106))</f>
        <v>0</v>
      </c>
      <c r="O106" s="16" t="n">
        <f aca="false">IF(YEAR($A106)&lt;&gt;Setup!$B$6,"",SUMIFS(Transactions!$G:$G,Transactions!$H:$H,O$4,Transactions!$A:$A,$A106))</f>
        <v>0</v>
      </c>
      <c r="P106" s="16" t="n">
        <f aca="false">IF(YEAR($A106)&lt;&gt;Setup!$B$6,"",SUMIFS(Transactions!$G:$G,Transactions!$H:$H,P$4,Transactions!$A:$A,$A106))</f>
        <v>0</v>
      </c>
      <c r="Q106" s="16" t="n">
        <f aca="false">IF(YEAR($A106)&lt;&gt;Setup!$B$6,"",SUM(B106:C106))</f>
        <v>0</v>
      </c>
      <c r="R106" s="16" t="n">
        <f aca="false">IF(YEAR($A106)&lt;&gt;Setup!$B$6,"",SUM(D106:F106))</f>
        <v>0</v>
      </c>
      <c r="S106" s="16" t="n">
        <f aca="false">IF(YEAR($A106)&lt;&gt;Setup!$B$6,"",SUM(G106:L106))</f>
        <v>0</v>
      </c>
      <c r="T106" s="16" t="n">
        <f aca="false">IF(YEAR($A106)&lt;&gt;Setup!$B$6,"",SUM(M106:P106))</f>
        <v>0</v>
      </c>
      <c r="U106" s="20" t="n">
        <f aca="false">IF(YEAR($A106)&lt;&gt;Setup!$B$6,"",SUM(B106:P106))</f>
        <v>0</v>
      </c>
      <c r="V106" s="20" t="n">
        <f aca="false">IF(YEAR($A106)&lt;&gt;Setup!$B$6,"",N(V105)+U106)</f>
        <v>0</v>
      </c>
    </row>
    <row r="107" customFormat="false" ht="15" hidden="false" customHeight="false" outlineLevel="0" collapsed="false">
      <c r="A107" s="19" t="n">
        <f aca="false">DATE(Setup!$B$6,1,1)+102</f>
        <v>46125</v>
      </c>
      <c r="B107" s="16" t="n">
        <f aca="false">IF(YEAR($A107)&lt;&gt;Setup!$B$6,"",SUMIFS(Transactions!$G:$G,Transactions!$H:$H,B$4,Transactions!$A:$A,$A107))</f>
        <v>0</v>
      </c>
      <c r="C107" s="16" t="n">
        <f aca="false">IF(YEAR($A107)&lt;&gt;Setup!$B$6,"",SUMIFS(Transactions!$G:$G,Transactions!$H:$H,C$4,Transactions!$A:$A,$A107))</f>
        <v>0</v>
      </c>
      <c r="D107" s="16" t="n">
        <f aca="false">IF(YEAR($A107)&lt;&gt;Setup!$B$6,"",SUMIFS(Transactions!$G:$G,Transactions!$H:$H,D$4,Transactions!$A:$A,$A107))</f>
        <v>0</v>
      </c>
      <c r="E107" s="16" t="n">
        <f aca="false">IF(YEAR($A107)&lt;&gt;Setup!$B$6,"",SUMIFS(Transactions!$G:$G,Transactions!$H:$H,E$4,Transactions!$A:$A,$A107))</f>
        <v>0</v>
      </c>
      <c r="F107" s="16" t="n">
        <f aca="false">IF(YEAR($A107)&lt;&gt;Setup!$B$6,"",SUMIFS(Transactions!$G:$G,Transactions!$H:$H,F$4,Transactions!$A:$A,$A107))</f>
        <v>0</v>
      </c>
      <c r="G107" s="16" t="n">
        <f aca="false">IF(YEAR($A107)&lt;&gt;Setup!$B$6,"",SUMIFS(Transactions!$G:$G,Transactions!$H:$H,G$4,Transactions!$A:$A,$A107))</f>
        <v>0</v>
      </c>
      <c r="H107" s="16" t="n">
        <f aca="false">IF(YEAR($A107)&lt;&gt;Setup!$B$6,"",SUMIFS(Transactions!$G:$G,Transactions!$H:$H,H$4,Transactions!$A:$A,$A107))</f>
        <v>0</v>
      </c>
      <c r="I107" s="16" t="n">
        <f aca="false">IF(YEAR($A107)&lt;&gt;Setup!$B$6,"",SUMIFS(Transactions!$G:$G,Transactions!$H:$H,I$4,Transactions!$A:$A,$A107))</f>
        <v>0</v>
      </c>
      <c r="J107" s="16" t="n">
        <f aca="false">IF(YEAR($A107)&lt;&gt;Setup!$B$6,"",SUMIFS(Transactions!$G:$G,Transactions!$H:$H,J$4,Transactions!$A:$A,$A107))</f>
        <v>0</v>
      </c>
      <c r="K107" s="16" t="n">
        <f aca="false">IF(YEAR($A107)&lt;&gt;Setup!$B$6,"",SUMIFS(Transactions!$G:$G,Transactions!$H:$H,K$4,Transactions!$A:$A,$A107))</f>
        <v>0</v>
      </c>
      <c r="L107" s="16" t="n">
        <f aca="false">IF(YEAR($A107)&lt;&gt;Setup!$B$6,"",SUMIFS(Transactions!$G:$G,Transactions!$H:$H,L$4,Transactions!$A:$A,$A107))</f>
        <v>0</v>
      </c>
      <c r="M107" s="16" t="n">
        <f aca="false">IF(YEAR($A107)&lt;&gt;Setup!$B$6,"",SUMIFS(Transactions!$G:$G,Transactions!$H:$H,M$4,Transactions!$A:$A,$A107))</f>
        <v>0</v>
      </c>
      <c r="N107" s="16" t="n">
        <f aca="false">IF(YEAR($A107)&lt;&gt;Setup!$B$6,"",SUMIFS(Transactions!$G:$G,Transactions!$H:$H,N$4,Transactions!$A:$A,$A107))</f>
        <v>0</v>
      </c>
      <c r="O107" s="16" t="n">
        <f aca="false">IF(YEAR($A107)&lt;&gt;Setup!$B$6,"",SUMIFS(Transactions!$G:$G,Transactions!$H:$H,O$4,Transactions!$A:$A,$A107))</f>
        <v>0</v>
      </c>
      <c r="P107" s="16" t="n">
        <f aca="false">IF(YEAR($A107)&lt;&gt;Setup!$B$6,"",SUMIFS(Transactions!$G:$G,Transactions!$H:$H,P$4,Transactions!$A:$A,$A107))</f>
        <v>0</v>
      </c>
      <c r="Q107" s="16" t="n">
        <f aca="false">IF(YEAR($A107)&lt;&gt;Setup!$B$6,"",SUM(B107:C107))</f>
        <v>0</v>
      </c>
      <c r="R107" s="16" t="n">
        <f aca="false">IF(YEAR($A107)&lt;&gt;Setup!$B$6,"",SUM(D107:F107))</f>
        <v>0</v>
      </c>
      <c r="S107" s="16" t="n">
        <f aca="false">IF(YEAR($A107)&lt;&gt;Setup!$B$6,"",SUM(G107:L107))</f>
        <v>0</v>
      </c>
      <c r="T107" s="16" t="n">
        <f aca="false">IF(YEAR($A107)&lt;&gt;Setup!$B$6,"",SUM(M107:P107))</f>
        <v>0</v>
      </c>
      <c r="U107" s="20" t="n">
        <f aca="false">IF(YEAR($A107)&lt;&gt;Setup!$B$6,"",SUM(B107:P107))</f>
        <v>0</v>
      </c>
      <c r="V107" s="20" t="n">
        <f aca="false">IF(YEAR($A107)&lt;&gt;Setup!$B$6,"",N(V106)+U107)</f>
        <v>0</v>
      </c>
    </row>
    <row r="108" customFormat="false" ht="15" hidden="false" customHeight="false" outlineLevel="0" collapsed="false">
      <c r="A108" s="19" t="n">
        <f aca="false">DATE(Setup!$B$6,1,1)+103</f>
        <v>46126</v>
      </c>
      <c r="B108" s="16" t="n">
        <f aca="false">IF(YEAR($A108)&lt;&gt;Setup!$B$6,"",SUMIFS(Transactions!$G:$G,Transactions!$H:$H,B$4,Transactions!$A:$A,$A108))</f>
        <v>0</v>
      </c>
      <c r="C108" s="16" t="n">
        <f aca="false">IF(YEAR($A108)&lt;&gt;Setup!$B$6,"",SUMIFS(Transactions!$G:$G,Transactions!$H:$H,C$4,Transactions!$A:$A,$A108))</f>
        <v>0</v>
      </c>
      <c r="D108" s="16" t="n">
        <f aca="false">IF(YEAR($A108)&lt;&gt;Setup!$B$6,"",SUMIFS(Transactions!$G:$G,Transactions!$H:$H,D$4,Transactions!$A:$A,$A108))</f>
        <v>0</v>
      </c>
      <c r="E108" s="16" t="n">
        <f aca="false">IF(YEAR($A108)&lt;&gt;Setup!$B$6,"",SUMIFS(Transactions!$G:$G,Transactions!$H:$H,E$4,Transactions!$A:$A,$A108))</f>
        <v>0</v>
      </c>
      <c r="F108" s="16" t="n">
        <f aca="false">IF(YEAR($A108)&lt;&gt;Setup!$B$6,"",SUMIFS(Transactions!$G:$G,Transactions!$H:$H,F$4,Transactions!$A:$A,$A108))</f>
        <v>0</v>
      </c>
      <c r="G108" s="16" t="n">
        <f aca="false">IF(YEAR($A108)&lt;&gt;Setup!$B$6,"",SUMIFS(Transactions!$G:$G,Transactions!$H:$H,G$4,Transactions!$A:$A,$A108))</f>
        <v>0</v>
      </c>
      <c r="H108" s="16" t="n">
        <f aca="false">IF(YEAR($A108)&lt;&gt;Setup!$B$6,"",SUMIFS(Transactions!$G:$G,Transactions!$H:$H,H$4,Transactions!$A:$A,$A108))</f>
        <v>0</v>
      </c>
      <c r="I108" s="16" t="n">
        <f aca="false">IF(YEAR($A108)&lt;&gt;Setup!$B$6,"",SUMIFS(Transactions!$G:$G,Transactions!$H:$H,I$4,Transactions!$A:$A,$A108))</f>
        <v>0</v>
      </c>
      <c r="J108" s="16" t="n">
        <f aca="false">IF(YEAR($A108)&lt;&gt;Setup!$B$6,"",SUMIFS(Transactions!$G:$G,Transactions!$H:$H,J$4,Transactions!$A:$A,$A108))</f>
        <v>0</v>
      </c>
      <c r="K108" s="16" t="n">
        <f aca="false">IF(YEAR($A108)&lt;&gt;Setup!$B$6,"",SUMIFS(Transactions!$G:$G,Transactions!$H:$H,K$4,Transactions!$A:$A,$A108))</f>
        <v>0</v>
      </c>
      <c r="L108" s="16" t="n">
        <f aca="false">IF(YEAR($A108)&lt;&gt;Setup!$B$6,"",SUMIFS(Transactions!$G:$G,Transactions!$H:$H,L$4,Transactions!$A:$A,$A108))</f>
        <v>0</v>
      </c>
      <c r="M108" s="16" t="n">
        <f aca="false">IF(YEAR($A108)&lt;&gt;Setup!$B$6,"",SUMIFS(Transactions!$G:$G,Transactions!$H:$H,M$4,Transactions!$A:$A,$A108))</f>
        <v>0</v>
      </c>
      <c r="N108" s="16" t="n">
        <f aca="false">IF(YEAR($A108)&lt;&gt;Setup!$B$6,"",SUMIFS(Transactions!$G:$G,Transactions!$H:$H,N$4,Transactions!$A:$A,$A108))</f>
        <v>0</v>
      </c>
      <c r="O108" s="16" t="n">
        <f aca="false">IF(YEAR($A108)&lt;&gt;Setup!$B$6,"",SUMIFS(Transactions!$G:$G,Transactions!$H:$H,O$4,Transactions!$A:$A,$A108))</f>
        <v>0</v>
      </c>
      <c r="P108" s="16" t="n">
        <f aca="false">IF(YEAR($A108)&lt;&gt;Setup!$B$6,"",SUMIFS(Transactions!$G:$G,Transactions!$H:$H,P$4,Transactions!$A:$A,$A108))</f>
        <v>0</v>
      </c>
      <c r="Q108" s="16" t="n">
        <f aca="false">IF(YEAR($A108)&lt;&gt;Setup!$B$6,"",SUM(B108:C108))</f>
        <v>0</v>
      </c>
      <c r="R108" s="16" t="n">
        <f aca="false">IF(YEAR($A108)&lt;&gt;Setup!$B$6,"",SUM(D108:F108))</f>
        <v>0</v>
      </c>
      <c r="S108" s="16" t="n">
        <f aca="false">IF(YEAR($A108)&lt;&gt;Setup!$B$6,"",SUM(G108:L108))</f>
        <v>0</v>
      </c>
      <c r="T108" s="16" t="n">
        <f aca="false">IF(YEAR($A108)&lt;&gt;Setup!$B$6,"",SUM(M108:P108))</f>
        <v>0</v>
      </c>
      <c r="U108" s="20" t="n">
        <f aca="false">IF(YEAR($A108)&lt;&gt;Setup!$B$6,"",SUM(B108:P108))</f>
        <v>0</v>
      </c>
      <c r="V108" s="20" t="n">
        <f aca="false">IF(YEAR($A108)&lt;&gt;Setup!$B$6,"",N(V107)+U108)</f>
        <v>0</v>
      </c>
    </row>
    <row r="109" customFormat="false" ht="15" hidden="false" customHeight="false" outlineLevel="0" collapsed="false">
      <c r="A109" s="19" t="n">
        <f aca="false">DATE(Setup!$B$6,1,1)+104</f>
        <v>46127</v>
      </c>
      <c r="B109" s="16" t="n">
        <f aca="false">IF(YEAR($A109)&lt;&gt;Setup!$B$6,"",SUMIFS(Transactions!$G:$G,Transactions!$H:$H,B$4,Transactions!$A:$A,$A109))</f>
        <v>0</v>
      </c>
      <c r="C109" s="16" t="n">
        <f aca="false">IF(YEAR($A109)&lt;&gt;Setup!$B$6,"",SUMIFS(Transactions!$G:$G,Transactions!$H:$H,C$4,Transactions!$A:$A,$A109))</f>
        <v>0</v>
      </c>
      <c r="D109" s="16" t="n">
        <f aca="false">IF(YEAR($A109)&lt;&gt;Setup!$B$6,"",SUMIFS(Transactions!$G:$G,Transactions!$H:$H,D$4,Transactions!$A:$A,$A109))</f>
        <v>0</v>
      </c>
      <c r="E109" s="16" t="n">
        <f aca="false">IF(YEAR($A109)&lt;&gt;Setup!$B$6,"",SUMIFS(Transactions!$G:$G,Transactions!$H:$H,E$4,Transactions!$A:$A,$A109))</f>
        <v>0</v>
      </c>
      <c r="F109" s="16" t="n">
        <f aca="false">IF(YEAR($A109)&lt;&gt;Setup!$B$6,"",SUMIFS(Transactions!$G:$G,Transactions!$H:$H,F$4,Transactions!$A:$A,$A109))</f>
        <v>0</v>
      </c>
      <c r="G109" s="16" t="n">
        <f aca="false">IF(YEAR($A109)&lt;&gt;Setup!$B$6,"",SUMIFS(Transactions!$G:$G,Transactions!$H:$H,G$4,Transactions!$A:$A,$A109))</f>
        <v>0</v>
      </c>
      <c r="H109" s="16" t="n">
        <f aca="false">IF(YEAR($A109)&lt;&gt;Setup!$B$6,"",SUMIFS(Transactions!$G:$G,Transactions!$H:$H,H$4,Transactions!$A:$A,$A109))</f>
        <v>0</v>
      </c>
      <c r="I109" s="16" t="n">
        <f aca="false">IF(YEAR($A109)&lt;&gt;Setup!$B$6,"",SUMIFS(Transactions!$G:$G,Transactions!$H:$H,I$4,Transactions!$A:$A,$A109))</f>
        <v>0</v>
      </c>
      <c r="J109" s="16" t="n">
        <f aca="false">IF(YEAR($A109)&lt;&gt;Setup!$B$6,"",SUMIFS(Transactions!$G:$G,Transactions!$H:$H,J$4,Transactions!$A:$A,$A109))</f>
        <v>0</v>
      </c>
      <c r="K109" s="16" t="n">
        <f aca="false">IF(YEAR($A109)&lt;&gt;Setup!$B$6,"",SUMIFS(Transactions!$G:$G,Transactions!$H:$H,K$4,Transactions!$A:$A,$A109))</f>
        <v>0</v>
      </c>
      <c r="L109" s="16" t="n">
        <f aca="false">IF(YEAR($A109)&lt;&gt;Setup!$B$6,"",SUMIFS(Transactions!$G:$G,Transactions!$H:$H,L$4,Transactions!$A:$A,$A109))</f>
        <v>0</v>
      </c>
      <c r="M109" s="16" t="n">
        <f aca="false">IF(YEAR($A109)&lt;&gt;Setup!$B$6,"",SUMIFS(Transactions!$G:$G,Transactions!$H:$H,M$4,Transactions!$A:$A,$A109))</f>
        <v>0</v>
      </c>
      <c r="N109" s="16" t="n">
        <f aca="false">IF(YEAR($A109)&lt;&gt;Setup!$B$6,"",SUMIFS(Transactions!$G:$G,Transactions!$H:$H,N$4,Transactions!$A:$A,$A109))</f>
        <v>0</v>
      </c>
      <c r="O109" s="16" t="n">
        <f aca="false">IF(YEAR($A109)&lt;&gt;Setup!$B$6,"",SUMIFS(Transactions!$G:$G,Transactions!$H:$H,O$4,Transactions!$A:$A,$A109))</f>
        <v>0</v>
      </c>
      <c r="P109" s="16" t="n">
        <f aca="false">IF(YEAR($A109)&lt;&gt;Setup!$B$6,"",SUMIFS(Transactions!$G:$G,Transactions!$H:$H,P$4,Transactions!$A:$A,$A109))</f>
        <v>0</v>
      </c>
      <c r="Q109" s="16" t="n">
        <f aca="false">IF(YEAR($A109)&lt;&gt;Setup!$B$6,"",SUM(B109:C109))</f>
        <v>0</v>
      </c>
      <c r="R109" s="16" t="n">
        <f aca="false">IF(YEAR($A109)&lt;&gt;Setup!$B$6,"",SUM(D109:F109))</f>
        <v>0</v>
      </c>
      <c r="S109" s="16" t="n">
        <f aca="false">IF(YEAR($A109)&lt;&gt;Setup!$B$6,"",SUM(G109:L109))</f>
        <v>0</v>
      </c>
      <c r="T109" s="16" t="n">
        <f aca="false">IF(YEAR($A109)&lt;&gt;Setup!$B$6,"",SUM(M109:P109))</f>
        <v>0</v>
      </c>
      <c r="U109" s="20" t="n">
        <f aca="false">IF(YEAR($A109)&lt;&gt;Setup!$B$6,"",SUM(B109:P109))</f>
        <v>0</v>
      </c>
      <c r="V109" s="20" t="n">
        <f aca="false">IF(YEAR($A109)&lt;&gt;Setup!$B$6,"",N(V108)+U109)</f>
        <v>0</v>
      </c>
    </row>
    <row r="110" customFormat="false" ht="15" hidden="false" customHeight="false" outlineLevel="0" collapsed="false">
      <c r="A110" s="19" t="n">
        <f aca="false">DATE(Setup!$B$6,1,1)+105</f>
        <v>46128</v>
      </c>
      <c r="B110" s="16" t="n">
        <f aca="false">IF(YEAR($A110)&lt;&gt;Setup!$B$6,"",SUMIFS(Transactions!$G:$G,Transactions!$H:$H,B$4,Transactions!$A:$A,$A110))</f>
        <v>0</v>
      </c>
      <c r="C110" s="16" t="n">
        <f aca="false">IF(YEAR($A110)&lt;&gt;Setup!$B$6,"",SUMIFS(Transactions!$G:$G,Transactions!$H:$H,C$4,Transactions!$A:$A,$A110))</f>
        <v>0</v>
      </c>
      <c r="D110" s="16" t="n">
        <f aca="false">IF(YEAR($A110)&lt;&gt;Setup!$B$6,"",SUMIFS(Transactions!$G:$G,Transactions!$H:$H,D$4,Transactions!$A:$A,$A110))</f>
        <v>0</v>
      </c>
      <c r="E110" s="16" t="n">
        <f aca="false">IF(YEAR($A110)&lt;&gt;Setup!$B$6,"",SUMIFS(Transactions!$G:$G,Transactions!$H:$H,E$4,Transactions!$A:$A,$A110))</f>
        <v>0</v>
      </c>
      <c r="F110" s="16" t="n">
        <f aca="false">IF(YEAR($A110)&lt;&gt;Setup!$B$6,"",SUMIFS(Transactions!$G:$G,Transactions!$H:$H,F$4,Transactions!$A:$A,$A110))</f>
        <v>0</v>
      </c>
      <c r="G110" s="16" t="n">
        <f aca="false">IF(YEAR($A110)&lt;&gt;Setup!$B$6,"",SUMIFS(Transactions!$G:$G,Transactions!$H:$H,G$4,Transactions!$A:$A,$A110))</f>
        <v>0</v>
      </c>
      <c r="H110" s="16" t="n">
        <f aca="false">IF(YEAR($A110)&lt;&gt;Setup!$B$6,"",SUMIFS(Transactions!$G:$G,Transactions!$H:$H,H$4,Transactions!$A:$A,$A110))</f>
        <v>0</v>
      </c>
      <c r="I110" s="16" t="n">
        <f aca="false">IF(YEAR($A110)&lt;&gt;Setup!$B$6,"",SUMIFS(Transactions!$G:$G,Transactions!$H:$H,I$4,Transactions!$A:$A,$A110))</f>
        <v>0</v>
      </c>
      <c r="J110" s="16" t="n">
        <f aca="false">IF(YEAR($A110)&lt;&gt;Setup!$B$6,"",SUMIFS(Transactions!$G:$G,Transactions!$H:$H,J$4,Transactions!$A:$A,$A110))</f>
        <v>0</v>
      </c>
      <c r="K110" s="16" t="n">
        <f aca="false">IF(YEAR($A110)&lt;&gt;Setup!$B$6,"",SUMIFS(Transactions!$G:$G,Transactions!$H:$H,K$4,Transactions!$A:$A,$A110))</f>
        <v>0</v>
      </c>
      <c r="L110" s="16" t="n">
        <f aca="false">IF(YEAR($A110)&lt;&gt;Setup!$B$6,"",SUMIFS(Transactions!$G:$G,Transactions!$H:$H,L$4,Transactions!$A:$A,$A110))</f>
        <v>0</v>
      </c>
      <c r="M110" s="16" t="n">
        <f aca="false">IF(YEAR($A110)&lt;&gt;Setup!$B$6,"",SUMIFS(Transactions!$G:$G,Transactions!$H:$H,M$4,Transactions!$A:$A,$A110))</f>
        <v>0</v>
      </c>
      <c r="N110" s="16" t="n">
        <f aca="false">IF(YEAR($A110)&lt;&gt;Setup!$B$6,"",SUMIFS(Transactions!$G:$G,Transactions!$H:$H,N$4,Transactions!$A:$A,$A110))</f>
        <v>0</v>
      </c>
      <c r="O110" s="16" t="n">
        <f aca="false">IF(YEAR($A110)&lt;&gt;Setup!$B$6,"",SUMIFS(Transactions!$G:$G,Transactions!$H:$H,O$4,Transactions!$A:$A,$A110))</f>
        <v>0</v>
      </c>
      <c r="P110" s="16" t="n">
        <f aca="false">IF(YEAR($A110)&lt;&gt;Setup!$B$6,"",SUMIFS(Transactions!$G:$G,Transactions!$H:$H,P$4,Transactions!$A:$A,$A110))</f>
        <v>0</v>
      </c>
      <c r="Q110" s="16" t="n">
        <f aca="false">IF(YEAR($A110)&lt;&gt;Setup!$B$6,"",SUM(B110:C110))</f>
        <v>0</v>
      </c>
      <c r="R110" s="16" t="n">
        <f aca="false">IF(YEAR($A110)&lt;&gt;Setup!$B$6,"",SUM(D110:F110))</f>
        <v>0</v>
      </c>
      <c r="S110" s="16" t="n">
        <f aca="false">IF(YEAR($A110)&lt;&gt;Setup!$B$6,"",SUM(G110:L110))</f>
        <v>0</v>
      </c>
      <c r="T110" s="16" t="n">
        <f aca="false">IF(YEAR($A110)&lt;&gt;Setup!$B$6,"",SUM(M110:P110))</f>
        <v>0</v>
      </c>
      <c r="U110" s="20" t="n">
        <f aca="false">IF(YEAR($A110)&lt;&gt;Setup!$B$6,"",SUM(B110:P110))</f>
        <v>0</v>
      </c>
      <c r="V110" s="20" t="n">
        <f aca="false">IF(YEAR($A110)&lt;&gt;Setup!$B$6,"",N(V109)+U110)</f>
        <v>0</v>
      </c>
    </row>
    <row r="111" customFormat="false" ht="15" hidden="false" customHeight="false" outlineLevel="0" collapsed="false">
      <c r="A111" s="19" t="n">
        <f aca="false">DATE(Setup!$B$6,1,1)+106</f>
        <v>46129</v>
      </c>
      <c r="B111" s="16" t="n">
        <f aca="false">IF(YEAR($A111)&lt;&gt;Setup!$B$6,"",SUMIFS(Transactions!$G:$G,Transactions!$H:$H,B$4,Transactions!$A:$A,$A111))</f>
        <v>0</v>
      </c>
      <c r="C111" s="16" t="n">
        <f aca="false">IF(YEAR($A111)&lt;&gt;Setup!$B$6,"",SUMIFS(Transactions!$G:$G,Transactions!$H:$H,C$4,Transactions!$A:$A,$A111))</f>
        <v>0</v>
      </c>
      <c r="D111" s="16" t="n">
        <f aca="false">IF(YEAR($A111)&lt;&gt;Setup!$B$6,"",SUMIFS(Transactions!$G:$G,Transactions!$H:$H,D$4,Transactions!$A:$A,$A111))</f>
        <v>0</v>
      </c>
      <c r="E111" s="16" t="n">
        <f aca="false">IF(YEAR($A111)&lt;&gt;Setup!$B$6,"",SUMIFS(Transactions!$G:$G,Transactions!$H:$H,E$4,Transactions!$A:$A,$A111))</f>
        <v>0</v>
      </c>
      <c r="F111" s="16" t="n">
        <f aca="false">IF(YEAR($A111)&lt;&gt;Setup!$B$6,"",SUMIFS(Transactions!$G:$G,Transactions!$H:$H,F$4,Transactions!$A:$A,$A111))</f>
        <v>0</v>
      </c>
      <c r="G111" s="16" t="n">
        <f aca="false">IF(YEAR($A111)&lt;&gt;Setup!$B$6,"",SUMIFS(Transactions!$G:$G,Transactions!$H:$H,G$4,Transactions!$A:$A,$A111))</f>
        <v>0</v>
      </c>
      <c r="H111" s="16" t="n">
        <f aca="false">IF(YEAR($A111)&lt;&gt;Setup!$B$6,"",SUMIFS(Transactions!$G:$G,Transactions!$H:$H,H$4,Transactions!$A:$A,$A111))</f>
        <v>0</v>
      </c>
      <c r="I111" s="16" t="n">
        <f aca="false">IF(YEAR($A111)&lt;&gt;Setup!$B$6,"",SUMIFS(Transactions!$G:$G,Transactions!$H:$H,I$4,Transactions!$A:$A,$A111))</f>
        <v>0</v>
      </c>
      <c r="J111" s="16" t="n">
        <f aca="false">IF(YEAR($A111)&lt;&gt;Setup!$B$6,"",SUMIFS(Transactions!$G:$G,Transactions!$H:$H,J$4,Transactions!$A:$A,$A111))</f>
        <v>0</v>
      </c>
      <c r="K111" s="16" t="n">
        <f aca="false">IF(YEAR($A111)&lt;&gt;Setup!$B$6,"",SUMIFS(Transactions!$G:$G,Transactions!$H:$H,K$4,Transactions!$A:$A,$A111))</f>
        <v>0</v>
      </c>
      <c r="L111" s="16" t="n">
        <f aca="false">IF(YEAR($A111)&lt;&gt;Setup!$B$6,"",SUMIFS(Transactions!$G:$G,Transactions!$H:$H,L$4,Transactions!$A:$A,$A111))</f>
        <v>0</v>
      </c>
      <c r="M111" s="16" t="n">
        <f aca="false">IF(YEAR($A111)&lt;&gt;Setup!$B$6,"",SUMIFS(Transactions!$G:$G,Transactions!$H:$H,M$4,Transactions!$A:$A,$A111))</f>
        <v>0</v>
      </c>
      <c r="N111" s="16" t="n">
        <f aca="false">IF(YEAR($A111)&lt;&gt;Setup!$B$6,"",SUMIFS(Transactions!$G:$G,Transactions!$H:$H,N$4,Transactions!$A:$A,$A111))</f>
        <v>0</v>
      </c>
      <c r="O111" s="16" t="n">
        <f aca="false">IF(YEAR($A111)&lt;&gt;Setup!$B$6,"",SUMIFS(Transactions!$G:$G,Transactions!$H:$H,O$4,Transactions!$A:$A,$A111))</f>
        <v>0</v>
      </c>
      <c r="P111" s="16" t="n">
        <f aca="false">IF(YEAR($A111)&lt;&gt;Setup!$B$6,"",SUMIFS(Transactions!$G:$G,Transactions!$H:$H,P$4,Transactions!$A:$A,$A111))</f>
        <v>0</v>
      </c>
      <c r="Q111" s="16" t="n">
        <f aca="false">IF(YEAR($A111)&lt;&gt;Setup!$B$6,"",SUM(B111:C111))</f>
        <v>0</v>
      </c>
      <c r="R111" s="16" t="n">
        <f aca="false">IF(YEAR($A111)&lt;&gt;Setup!$B$6,"",SUM(D111:F111))</f>
        <v>0</v>
      </c>
      <c r="S111" s="16" t="n">
        <f aca="false">IF(YEAR($A111)&lt;&gt;Setup!$B$6,"",SUM(G111:L111))</f>
        <v>0</v>
      </c>
      <c r="T111" s="16" t="n">
        <f aca="false">IF(YEAR($A111)&lt;&gt;Setup!$B$6,"",SUM(M111:P111))</f>
        <v>0</v>
      </c>
      <c r="U111" s="20" t="n">
        <f aca="false">IF(YEAR($A111)&lt;&gt;Setup!$B$6,"",SUM(B111:P111))</f>
        <v>0</v>
      </c>
      <c r="V111" s="20" t="n">
        <f aca="false">IF(YEAR($A111)&lt;&gt;Setup!$B$6,"",N(V110)+U111)</f>
        <v>0</v>
      </c>
    </row>
    <row r="112" customFormat="false" ht="15" hidden="false" customHeight="false" outlineLevel="0" collapsed="false">
      <c r="A112" s="19" t="n">
        <f aca="false">DATE(Setup!$B$6,1,1)+107</f>
        <v>46130</v>
      </c>
      <c r="B112" s="16" t="n">
        <f aca="false">IF(YEAR($A112)&lt;&gt;Setup!$B$6,"",SUMIFS(Transactions!$G:$G,Transactions!$H:$H,B$4,Transactions!$A:$A,$A112))</f>
        <v>0</v>
      </c>
      <c r="C112" s="16" t="n">
        <f aca="false">IF(YEAR($A112)&lt;&gt;Setup!$B$6,"",SUMIFS(Transactions!$G:$G,Transactions!$H:$H,C$4,Transactions!$A:$A,$A112))</f>
        <v>0</v>
      </c>
      <c r="D112" s="16" t="n">
        <f aca="false">IF(YEAR($A112)&lt;&gt;Setup!$B$6,"",SUMIFS(Transactions!$G:$G,Transactions!$H:$H,D$4,Transactions!$A:$A,$A112))</f>
        <v>0</v>
      </c>
      <c r="E112" s="16" t="n">
        <f aca="false">IF(YEAR($A112)&lt;&gt;Setup!$B$6,"",SUMIFS(Transactions!$G:$G,Transactions!$H:$H,E$4,Transactions!$A:$A,$A112))</f>
        <v>0</v>
      </c>
      <c r="F112" s="16" t="n">
        <f aca="false">IF(YEAR($A112)&lt;&gt;Setup!$B$6,"",SUMIFS(Transactions!$G:$G,Transactions!$H:$H,F$4,Transactions!$A:$A,$A112))</f>
        <v>0</v>
      </c>
      <c r="G112" s="16" t="n">
        <f aca="false">IF(YEAR($A112)&lt;&gt;Setup!$B$6,"",SUMIFS(Transactions!$G:$G,Transactions!$H:$H,G$4,Transactions!$A:$A,$A112))</f>
        <v>0</v>
      </c>
      <c r="H112" s="16" t="n">
        <f aca="false">IF(YEAR($A112)&lt;&gt;Setup!$B$6,"",SUMIFS(Transactions!$G:$G,Transactions!$H:$H,H$4,Transactions!$A:$A,$A112))</f>
        <v>0</v>
      </c>
      <c r="I112" s="16" t="n">
        <f aca="false">IF(YEAR($A112)&lt;&gt;Setup!$B$6,"",SUMIFS(Transactions!$G:$G,Transactions!$H:$H,I$4,Transactions!$A:$A,$A112))</f>
        <v>0</v>
      </c>
      <c r="J112" s="16" t="n">
        <f aca="false">IF(YEAR($A112)&lt;&gt;Setup!$B$6,"",SUMIFS(Transactions!$G:$G,Transactions!$H:$H,J$4,Transactions!$A:$A,$A112))</f>
        <v>0</v>
      </c>
      <c r="K112" s="16" t="n">
        <f aca="false">IF(YEAR($A112)&lt;&gt;Setup!$B$6,"",SUMIFS(Transactions!$G:$G,Transactions!$H:$H,K$4,Transactions!$A:$A,$A112))</f>
        <v>0</v>
      </c>
      <c r="L112" s="16" t="n">
        <f aca="false">IF(YEAR($A112)&lt;&gt;Setup!$B$6,"",SUMIFS(Transactions!$G:$G,Transactions!$H:$H,L$4,Transactions!$A:$A,$A112))</f>
        <v>0</v>
      </c>
      <c r="M112" s="16" t="n">
        <f aca="false">IF(YEAR($A112)&lt;&gt;Setup!$B$6,"",SUMIFS(Transactions!$G:$G,Transactions!$H:$H,M$4,Transactions!$A:$A,$A112))</f>
        <v>0</v>
      </c>
      <c r="N112" s="16" t="n">
        <f aca="false">IF(YEAR($A112)&lt;&gt;Setup!$B$6,"",SUMIFS(Transactions!$G:$G,Transactions!$H:$H,N$4,Transactions!$A:$A,$A112))</f>
        <v>0</v>
      </c>
      <c r="O112" s="16" t="n">
        <f aca="false">IF(YEAR($A112)&lt;&gt;Setup!$B$6,"",SUMIFS(Transactions!$G:$G,Transactions!$H:$H,O$4,Transactions!$A:$A,$A112))</f>
        <v>0</v>
      </c>
      <c r="P112" s="16" t="n">
        <f aca="false">IF(YEAR($A112)&lt;&gt;Setup!$B$6,"",SUMIFS(Transactions!$G:$G,Transactions!$H:$H,P$4,Transactions!$A:$A,$A112))</f>
        <v>0</v>
      </c>
      <c r="Q112" s="16" t="n">
        <f aca="false">IF(YEAR($A112)&lt;&gt;Setup!$B$6,"",SUM(B112:C112))</f>
        <v>0</v>
      </c>
      <c r="R112" s="16" t="n">
        <f aca="false">IF(YEAR($A112)&lt;&gt;Setup!$B$6,"",SUM(D112:F112))</f>
        <v>0</v>
      </c>
      <c r="S112" s="16" t="n">
        <f aca="false">IF(YEAR($A112)&lt;&gt;Setup!$B$6,"",SUM(G112:L112))</f>
        <v>0</v>
      </c>
      <c r="T112" s="16" t="n">
        <f aca="false">IF(YEAR($A112)&lt;&gt;Setup!$B$6,"",SUM(M112:P112))</f>
        <v>0</v>
      </c>
      <c r="U112" s="20" t="n">
        <f aca="false">IF(YEAR($A112)&lt;&gt;Setup!$B$6,"",SUM(B112:P112))</f>
        <v>0</v>
      </c>
      <c r="V112" s="20" t="n">
        <f aca="false">IF(YEAR($A112)&lt;&gt;Setup!$B$6,"",N(V111)+U112)</f>
        <v>0</v>
      </c>
    </row>
    <row r="113" customFormat="false" ht="15" hidden="false" customHeight="false" outlineLevel="0" collapsed="false">
      <c r="A113" s="19" t="n">
        <f aca="false">DATE(Setup!$B$6,1,1)+108</f>
        <v>46131</v>
      </c>
      <c r="B113" s="16" t="n">
        <f aca="false">IF(YEAR($A113)&lt;&gt;Setup!$B$6,"",SUMIFS(Transactions!$G:$G,Transactions!$H:$H,B$4,Transactions!$A:$A,$A113))</f>
        <v>0</v>
      </c>
      <c r="C113" s="16" t="n">
        <f aca="false">IF(YEAR($A113)&lt;&gt;Setup!$B$6,"",SUMIFS(Transactions!$G:$G,Transactions!$H:$H,C$4,Transactions!$A:$A,$A113))</f>
        <v>0</v>
      </c>
      <c r="D113" s="16" t="n">
        <f aca="false">IF(YEAR($A113)&lt;&gt;Setup!$B$6,"",SUMIFS(Transactions!$G:$G,Transactions!$H:$H,D$4,Transactions!$A:$A,$A113))</f>
        <v>0</v>
      </c>
      <c r="E113" s="16" t="n">
        <f aca="false">IF(YEAR($A113)&lt;&gt;Setup!$B$6,"",SUMIFS(Transactions!$G:$G,Transactions!$H:$H,E$4,Transactions!$A:$A,$A113))</f>
        <v>0</v>
      </c>
      <c r="F113" s="16" t="n">
        <f aca="false">IF(YEAR($A113)&lt;&gt;Setup!$B$6,"",SUMIFS(Transactions!$G:$G,Transactions!$H:$H,F$4,Transactions!$A:$A,$A113))</f>
        <v>0</v>
      </c>
      <c r="G113" s="16" t="n">
        <f aca="false">IF(YEAR($A113)&lt;&gt;Setup!$B$6,"",SUMIFS(Transactions!$G:$G,Transactions!$H:$H,G$4,Transactions!$A:$A,$A113))</f>
        <v>0</v>
      </c>
      <c r="H113" s="16" t="n">
        <f aca="false">IF(YEAR($A113)&lt;&gt;Setup!$B$6,"",SUMIFS(Transactions!$G:$G,Transactions!$H:$H,H$4,Transactions!$A:$A,$A113))</f>
        <v>0</v>
      </c>
      <c r="I113" s="16" t="n">
        <f aca="false">IF(YEAR($A113)&lt;&gt;Setup!$B$6,"",SUMIFS(Transactions!$G:$G,Transactions!$H:$H,I$4,Transactions!$A:$A,$A113))</f>
        <v>0</v>
      </c>
      <c r="J113" s="16" t="n">
        <f aca="false">IF(YEAR($A113)&lt;&gt;Setup!$B$6,"",SUMIFS(Transactions!$G:$G,Transactions!$H:$H,J$4,Transactions!$A:$A,$A113))</f>
        <v>0</v>
      </c>
      <c r="K113" s="16" t="n">
        <f aca="false">IF(YEAR($A113)&lt;&gt;Setup!$B$6,"",SUMIFS(Transactions!$G:$G,Transactions!$H:$H,K$4,Transactions!$A:$A,$A113))</f>
        <v>0</v>
      </c>
      <c r="L113" s="16" t="n">
        <f aca="false">IF(YEAR($A113)&lt;&gt;Setup!$B$6,"",SUMIFS(Transactions!$G:$G,Transactions!$H:$H,L$4,Transactions!$A:$A,$A113))</f>
        <v>0</v>
      </c>
      <c r="M113" s="16" t="n">
        <f aca="false">IF(YEAR($A113)&lt;&gt;Setup!$B$6,"",SUMIFS(Transactions!$G:$G,Transactions!$H:$H,M$4,Transactions!$A:$A,$A113))</f>
        <v>0</v>
      </c>
      <c r="N113" s="16" t="n">
        <f aca="false">IF(YEAR($A113)&lt;&gt;Setup!$B$6,"",SUMIFS(Transactions!$G:$G,Transactions!$H:$H,N$4,Transactions!$A:$A,$A113))</f>
        <v>0</v>
      </c>
      <c r="O113" s="16" t="n">
        <f aca="false">IF(YEAR($A113)&lt;&gt;Setup!$B$6,"",SUMIFS(Transactions!$G:$G,Transactions!$H:$H,O$4,Transactions!$A:$A,$A113))</f>
        <v>0</v>
      </c>
      <c r="P113" s="16" t="n">
        <f aca="false">IF(YEAR($A113)&lt;&gt;Setup!$B$6,"",SUMIFS(Transactions!$G:$G,Transactions!$H:$H,P$4,Transactions!$A:$A,$A113))</f>
        <v>0</v>
      </c>
      <c r="Q113" s="16" t="n">
        <f aca="false">IF(YEAR($A113)&lt;&gt;Setup!$B$6,"",SUM(B113:C113))</f>
        <v>0</v>
      </c>
      <c r="R113" s="16" t="n">
        <f aca="false">IF(YEAR($A113)&lt;&gt;Setup!$B$6,"",SUM(D113:F113))</f>
        <v>0</v>
      </c>
      <c r="S113" s="16" t="n">
        <f aca="false">IF(YEAR($A113)&lt;&gt;Setup!$B$6,"",SUM(G113:L113))</f>
        <v>0</v>
      </c>
      <c r="T113" s="16" t="n">
        <f aca="false">IF(YEAR($A113)&lt;&gt;Setup!$B$6,"",SUM(M113:P113))</f>
        <v>0</v>
      </c>
      <c r="U113" s="20" t="n">
        <f aca="false">IF(YEAR($A113)&lt;&gt;Setup!$B$6,"",SUM(B113:P113))</f>
        <v>0</v>
      </c>
      <c r="V113" s="20" t="n">
        <f aca="false">IF(YEAR($A113)&lt;&gt;Setup!$B$6,"",N(V112)+U113)</f>
        <v>0</v>
      </c>
    </row>
    <row r="114" customFormat="false" ht="15" hidden="false" customHeight="false" outlineLevel="0" collapsed="false">
      <c r="A114" s="19" t="n">
        <f aca="false">DATE(Setup!$B$6,1,1)+109</f>
        <v>46132</v>
      </c>
      <c r="B114" s="16" t="n">
        <f aca="false">IF(YEAR($A114)&lt;&gt;Setup!$B$6,"",SUMIFS(Transactions!$G:$G,Transactions!$H:$H,B$4,Transactions!$A:$A,$A114))</f>
        <v>0</v>
      </c>
      <c r="C114" s="16" t="n">
        <f aca="false">IF(YEAR($A114)&lt;&gt;Setup!$B$6,"",SUMIFS(Transactions!$G:$G,Transactions!$H:$H,C$4,Transactions!$A:$A,$A114))</f>
        <v>0</v>
      </c>
      <c r="D114" s="16" t="n">
        <f aca="false">IF(YEAR($A114)&lt;&gt;Setup!$B$6,"",SUMIFS(Transactions!$G:$G,Transactions!$H:$H,D$4,Transactions!$A:$A,$A114))</f>
        <v>0</v>
      </c>
      <c r="E114" s="16" t="n">
        <f aca="false">IF(YEAR($A114)&lt;&gt;Setup!$B$6,"",SUMIFS(Transactions!$G:$G,Transactions!$H:$H,E$4,Transactions!$A:$A,$A114))</f>
        <v>0</v>
      </c>
      <c r="F114" s="16" t="n">
        <f aca="false">IF(YEAR($A114)&lt;&gt;Setup!$B$6,"",SUMIFS(Transactions!$G:$G,Transactions!$H:$H,F$4,Transactions!$A:$A,$A114))</f>
        <v>0</v>
      </c>
      <c r="G114" s="16" t="n">
        <f aca="false">IF(YEAR($A114)&lt;&gt;Setup!$B$6,"",SUMIFS(Transactions!$G:$G,Transactions!$H:$H,G$4,Transactions!$A:$A,$A114))</f>
        <v>0</v>
      </c>
      <c r="H114" s="16" t="n">
        <f aca="false">IF(YEAR($A114)&lt;&gt;Setup!$B$6,"",SUMIFS(Transactions!$G:$G,Transactions!$H:$H,H$4,Transactions!$A:$A,$A114))</f>
        <v>0</v>
      </c>
      <c r="I114" s="16" t="n">
        <f aca="false">IF(YEAR($A114)&lt;&gt;Setup!$B$6,"",SUMIFS(Transactions!$G:$G,Transactions!$H:$H,I$4,Transactions!$A:$A,$A114))</f>
        <v>0</v>
      </c>
      <c r="J114" s="16" t="n">
        <f aca="false">IF(YEAR($A114)&lt;&gt;Setup!$B$6,"",SUMIFS(Transactions!$G:$G,Transactions!$H:$H,J$4,Transactions!$A:$A,$A114))</f>
        <v>0</v>
      </c>
      <c r="K114" s="16" t="n">
        <f aca="false">IF(YEAR($A114)&lt;&gt;Setup!$B$6,"",SUMIFS(Transactions!$G:$G,Transactions!$H:$H,K$4,Transactions!$A:$A,$A114))</f>
        <v>0</v>
      </c>
      <c r="L114" s="16" t="n">
        <f aca="false">IF(YEAR($A114)&lt;&gt;Setup!$B$6,"",SUMIFS(Transactions!$G:$G,Transactions!$H:$H,L$4,Transactions!$A:$A,$A114))</f>
        <v>0</v>
      </c>
      <c r="M114" s="16" t="n">
        <f aca="false">IF(YEAR($A114)&lt;&gt;Setup!$B$6,"",SUMIFS(Transactions!$G:$G,Transactions!$H:$H,M$4,Transactions!$A:$A,$A114))</f>
        <v>0</v>
      </c>
      <c r="N114" s="16" t="n">
        <f aca="false">IF(YEAR($A114)&lt;&gt;Setup!$B$6,"",SUMIFS(Transactions!$G:$G,Transactions!$H:$H,N$4,Transactions!$A:$A,$A114))</f>
        <v>0</v>
      </c>
      <c r="O114" s="16" t="n">
        <f aca="false">IF(YEAR($A114)&lt;&gt;Setup!$B$6,"",SUMIFS(Transactions!$G:$G,Transactions!$H:$H,O$4,Transactions!$A:$A,$A114))</f>
        <v>0</v>
      </c>
      <c r="P114" s="16" t="n">
        <f aca="false">IF(YEAR($A114)&lt;&gt;Setup!$B$6,"",SUMIFS(Transactions!$G:$G,Transactions!$H:$H,P$4,Transactions!$A:$A,$A114))</f>
        <v>0</v>
      </c>
      <c r="Q114" s="16" t="n">
        <f aca="false">IF(YEAR($A114)&lt;&gt;Setup!$B$6,"",SUM(B114:C114))</f>
        <v>0</v>
      </c>
      <c r="R114" s="16" t="n">
        <f aca="false">IF(YEAR($A114)&lt;&gt;Setup!$B$6,"",SUM(D114:F114))</f>
        <v>0</v>
      </c>
      <c r="S114" s="16" t="n">
        <f aca="false">IF(YEAR($A114)&lt;&gt;Setup!$B$6,"",SUM(G114:L114))</f>
        <v>0</v>
      </c>
      <c r="T114" s="16" t="n">
        <f aca="false">IF(YEAR($A114)&lt;&gt;Setup!$B$6,"",SUM(M114:P114))</f>
        <v>0</v>
      </c>
      <c r="U114" s="20" t="n">
        <f aca="false">IF(YEAR($A114)&lt;&gt;Setup!$B$6,"",SUM(B114:P114))</f>
        <v>0</v>
      </c>
      <c r="V114" s="20" t="n">
        <f aca="false">IF(YEAR($A114)&lt;&gt;Setup!$B$6,"",N(V113)+U114)</f>
        <v>0</v>
      </c>
    </row>
    <row r="115" customFormat="false" ht="15" hidden="false" customHeight="false" outlineLevel="0" collapsed="false">
      <c r="A115" s="19" t="n">
        <f aca="false">DATE(Setup!$B$6,1,1)+110</f>
        <v>46133</v>
      </c>
      <c r="B115" s="16" t="n">
        <f aca="false">IF(YEAR($A115)&lt;&gt;Setup!$B$6,"",SUMIFS(Transactions!$G:$G,Transactions!$H:$H,B$4,Transactions!$A:$A,$A115))</f>
        <v>0</v>
      </c>
      <c r="C115" s="16" t="n">
        <f aca="false">IF(YEAR($A115)&lt;&gt;Setup!$B$6,"",SUMIFS(Transactions!$G:$G,Transactions!$H:$H,C$4,Transactions!$A:$A,$A115))</f>
        <v>0</v>
      </c>
      <c r="D115" s="16" t="n">
        <f aca="false">IF(YEAR($A115)&lt;&gt;Setup!$B$6,"",SUMIFS(Transactions!$G:$G,Transactions!$H:$H,D$4,Transactions!$A:$A,$A115))</f>
        <v>0</v>
      </c>
      <c r="E115" s="16" t="n">
        <f aca="false">IF(YEAR($A115)&lt;&gt;Setup!$B$6,"",SUMIFS(Transactions!$G:$G,Transactions!$H:$H,E$4,Transactions!$A:$A,$A115))</f>
        <v>0</v>
      </c>
      <c r="F115" s="16" t="n">
        <f aca="false">IF(YEAR($A115)&lt;&gt;Setup!$B$6,"",SUMIFS(Transactions!$G:$G,Transactions!$H:$H,F$4,Transactions!$A:$A,$A115))</f>
        <v>0</v>
      </c>
      <c r="G115" s="16" t="n">
        <f aca="false">IF(YEAR($A115)&lt;&gt;Setup!$B$6,"",SUMIFS(Transactions!$G:$G,Transactions!$H:$H,G$4,Transactions!$A:$A,$A115))</f>
        <v>0</v>
      </c>
      <c r="H115" s="16" t="n">
        <f aca="false">IF(YEAR($A115)&lt;&gt;Setup!$B$6,"",SUMIFS(Transactions!$G:$G,Transactions!$H:$H,H$4,Transactions!$A:$A,$A115))</f>
        <v>0</v>
      </c>
      <c r="I115" s="16" t="n">
        <f aca="false">IF(YEAR($A115)&lt;&gt;Setup!$B$6,"",SUMIFS(Transactions!$G:$G,Transactions!$H:$H,I$4,Transactions!$A:$A,$A115))</f>
        <v>0</v>
      </c>
      <c r="J115" s="16" t="n">
        <f aca="false">IF(YEAR($A115)&lt;&gt;Setup!$B$6,"",SUMIFS(Transactions!$G:$G,Transactions!$H:$H,J$4,Transactions!$A:$A,$A115))</f>
        <v>0</v>
      </c>
      <c r="K115" s="16" t="n">
        <f aca="false">IF(YEAR($A115)&lt;&gt;Setup!$B$6,"",SUMIFS(Transactions!$G:$G,Transactions!$H:$H,K$4,Transactions!$A:$A,$A115))</f>
        <v>0</v>
      </c>
      <c r="L115" s="16" t="n">
        <f aca="false">IF(YEAR($A115)&lt;&gt;Setup!$B$6,"",SUMIFS(Transactions!$G:$G,Transactions!$H:$H,L$4,Transactions!$A:$A,$A115))</f>
        <v>0</v>
      </c>
      <c r="M115" s="16" t="n">
        <f aca="false">IF(YEAR($A115)&lt;&gt;Setup!$B$6,"",SUMIFS(Transactions!$G:$G,Transactions!$H:$H,M$4,Transactions!$A:$A,$A115))</f>
        <v>0</v>
      </c>
      <c r="N115" s="16" t="n">
        <f aca="false">IF(YEAR($A115)&lt;&gt;Setup!$B$6,"",SUMIFS(Transactions!$G:$G,Transactions!$H:$H,N$4,Transactions!$A:$A,$A115))</f>
        <v>0</v>
      </c>
      <c r="O115" s="16" t="n">
        <f aca="false">IF(YEAR($A115)&lt;&gt;Setup!$B$6,"",SUMIFS(Transactions!$G:$G,Transactions!$H:$H,O$4,Transactions!$A:$A,$A115))</f>
        <v>0</v>
      </c>
      <c r="P115" s="16" t="n">
        <f aca="false">IF(YEAR($A115)&lt;&gt;Setup!$B$6,"",SUMIFS(Transactions!$G:$G,Transactions!$H:$H,P$4,Transactions!$A:$A,$A115))</f>
        <v>0</v>
      </c>
      <c r="Q115" s="16" t="n">
        <f aca="false">IF(YEAR($A115)&lt;&gt;Setup!$B$6,"",SUM(B115:C115))</f>
        <v>0</v>
      </c>
      <c r="R115" s="16" t="n">
        <f aca="false">IF(YEAR($A115)&lt;&gt;Setup!$B$6,"",SUM(D115:F115))</f>
        <v>0</v>
      </c>
      <c r="S115" s="16" t="n">
        <f aca="false">IF(YEAR($A115)&lt;&gt;Setup!$B$6,"",SUM(G115:L115))</f>
        <v>0</v>
      </c>
      <c r="T115" s="16" t="n">
        <f aca="false">IF(YEAR($A115)&lt;&gt;Setup!$B$6,"",SUM(M115:P115))</f>
        <v>0</v>
      </c>
      <c r="U115" s="20" t="n">
        <f aca="false">IF(YEAR($A115)&lt;&gt;Setup!$B$6,"",SUM(B115:P115))</f>
        <v>0</v>
      </c>
      <c r="V115" s="20" t="n">
        <f aca="false">IF(YEAR($A115)&lt;&gt;Setup!$B$6,"",N(V114)+U115)</f>
        <v>0</v>
      </c>
    </row>
    <row r="116" customFormat="false" ht="15" hidden="false" customHeight="false" outlineLevel="0" collapsed="false">
      <c r="A116" s="19" t="n">
        <f aca="false">DATE(Setup!$B$6,1,1)+111</f>
        <v>46134</v>
      </c>
      <c r="B116" s="16" t="n">
        <f aca="false">IF(YEAR($A116)&lt;&gt;Setup!$B$6,"",SUMIFS(Transactions!$G:$G,Transactions!$H:$H,B$4,Transactions!$A:$A,$A116))</f>
        <v>0</v>
      </c>
      <c r="C116" s="16" t="n">
        <f aca="false">IF(YEAR($A116)&lt;&gt;Setup!$B$6,"",SUMIFS(Transactions!$G:$G,Transactions!$H:$H,C$4,Transactions!$A:$A,$A116))</f>
        <v>0</v>
      </c>
      <c r="D116" s="16" t="n">
        <f aca="false">IF(YEAR($A116)&lt;&gt;Setup!$B$6,"",SUMIFS(Transactions!$G:$G,Transactions!$H:$H,D$4,Transactions!$A:$A,$A116))</f>
        <v>0</v>
      </c>
      <c r="E116" s="16" t="n">
        <f aca="false">IF(YEAR($A116)&lt;&gt;Setup!$B$6,"",SUMIFS(Transactions!$G:$G,Transactions!$H:$H,E$4,Transactions!$A:$A,$A116))</f>
        <v>0</v>
      </c>
      <c r="F116" s="16" t="n">
        <f aca="false">IF(YEAR($A116)&lt;&gt;Setup!$B$6,"",SUMIFS(Transactions!$G:$G,Transactions!$H:$H,F$4,Transactions!$A:$A,$A116))</f>
        <v>0</v>
      </c>
      <c r="G116" s="16" t="n">
        <f aca="false">IF(YEAR($A116)&lt;&gt;Setup!$B$6,"",SUMIFS(Transactions!$G:$G,Transactions!$H:$H,G$4,Transactions!$A:$A,$A116))</f>
        <v>0</v>
      </c>
      <c r="H116" s="16" t="n">
        <f aca="false">IF(YEAR($A116)&lt;&gt;Setup!$B$6,"",SUMIFS(Transactions!$G:$G,Transactions!$H:$H,H$4,Transactions!$A:$A,$A116))</f>
        <v>0</v>
      </c>
      <c r="I116" s="16" t="n">
        <f aca="false">IF(YEAR($A116)&lt;&gt;Setup!$B$6,"",SUMIFS(Transactions!$G:$G,Transactions!$H:$H,I$4,Transactions!$A:$A,$A116))</f>
        <v>0</v>
      </c>
      <c r="J116" s="16" t="n">
        <f aca="false">IF(YEAR($A116)&lt;&gt;Setup!$B$6,"",SUMIFS(Transactions!$G:$G,Transactions!$H:$H,J$4,Transactions!$A:$A,$A116))</f>
        <v>0</v>
      </c>
      <c r="K116" s="16" t="n">
        <f aca="false">IF(YEAR($A116)&lt;&gt;Setup!$B$6,"",SUMIFS(Transactions!$G:$G,Transactions!$H:$H,K$4,Transactions!$A:$A,$A116))</f>
        <v>0</v>
      </c>
      <c r="L116" s="16" t="n">
        <f aca="false">IF(YEAR($A116)&lt;&gt;Setup!$B$6,"",SUMIFS(Transactions!$G:$G,Transactions!$H:$H,L$4,Transactions!$A:$A,$A116))</f>
        <v>0</v>
      </c>
      <c r="M116" s="16" t="n">
        <f aca="false">IF(YEAR($A116)&lt;&gt;Setup!$B$6,"",SUMIFS(Transactions!$G:$G,Transactions!$H:$H,M$4,Transactions!$A:$A,$A116))</f>
        <v>0</v>
      </c>
      <c r="N116" s="16" t="n">
        <f aca="false">IF(YEAR($A116)&lt;&gt;Setup!$B$6,"",SUMIFS(Transactions!$G:$G,Transactions!$H:$H,N$4,Transactions!$A:$A,$A116))</f>
        <v>0</v>
      </c>
      <c r="O116" s="16" t="n">
        <f aca="false">IF(YEAR($A116)&lt;&gt;Setup!$B$6,"",SUMIFS(Transactions!$G:$G,Transactions!$H:$H,O$4,Transactions!$A:$A,$A116))</f>
        <v>0</v>
      </c>
      <c r="P116" s="16" t="n">
        <f aca="false">IF(YEAR($A116)&lt;&gt;Setup!$B$6,"",SUMIFS(Transactions!$G:$G,Transactions!$H:$H,P$4,Transactions!$A:$A,$A116))</f>
        <v>0</v>
      </c>
      <c r="Q116" s="16" t="n">
        <f aca="false">IF(YEAR($A116)&lt;&gt;Setup!$B$6,"",SUM(B116:C116))</f>
        <v>0</v>
      </c>
      <c r="R116" s="16" t="n">
        <f aca="false">IF(YEAR($A116)&lt;&gt;Setup!$B$6,"",SUM(D116:F116))</f>
        <v>0</v>
      </c>
      <c r="S116" s="16" t="n">
        <f aca="false">IF(YEAR($A116)&lt;&gt;Setup!$B$6,"",SUM(G116:L116))</f>
        <v>0</v>
      </c>
      <c r="T116" s="16" t="n">
        <f aca="false">IF(YEAR($A116)&lt;&gt;Setup!$B$6,"",SUM(M116:P116))</f>
        <v>0</v>
      </c>
      <c r="U116" s="20" t="n">
        <f aca="false">IF(YEAR($A116)&lt;&gt;Setup!$B$6,"",SUM(B116:P116))</f>
        <v>0</v>
      </c>
      <c r="V116" s="20" t="n">
        <f aca="false">IF(YEAR($A116)&lt;&gt;Setup!$B$6,"",N(V115)+U116)</f>
        <v>0</v>
      </c>
    </row>
    <row r="117" customFormat="false" ht="15" hidden="false" customHeight="false" outlineLevel="0" collapsed="false">
      <c r="A117" s="19" t="n">
        <f aca="false">DATE(Setup!$B$6,1,1)+112</f>
        <v>46135</v>
      </c>
      <c r="B117" s="16" t="n">
        <f aca="false">IF(YEAR($A117)&lt;&gt;Setup!$B$6,"",SUMIFS(Transactions!$G:$G,Transactions!$H:$H,B$4,Transactions!$A:$A,$A117))</f>
        <v>0</v>
      </c>
      <c r="C117" s="16" t="n">
        <f aca="false">IF(YEAR($A117)&lt;&gt;Setup!$B$6,"",SUMIFS(Transactions!$G:$G,Transactions!$H:$H,C$4,Transactions!$A:$A,$A117))</f>
        <v>0</v>
      </c>
      <c r="D117" s="16" t="n">
        <f aca="false">IF(YEAR($A117)&lt;&gt;Setup!$B$6,"",SUMIFS(Transactions!$G:$G,Transactions!$H:$H,D$4,Transactions!$A:$A,$A117))</f>
        <v>0</v>
      </c>
      <c r="E117" s="16" t="n">
        <f aca="false">IF(YEAR($A117)&lt;&gt;Setup!$B$6,"",SUMIFS(Transactions!$G:$G,Transactions!$H:$H,E$4,Transactions!$A:$A,$A117))</f>
        <v>0</v>
      </c>
      <c r="F117" s="16" t="n">
        <f aca="false">IF(YEAR($A117)&lt;&gt;Setup!$B$6,"",SUMIFS(Transactions!$G:$G,Transactions!$H:$H,F$4,Transactions!$A:$A,$A117))</f>
        <v>0</v>
      </c>
      <c r="G117" s="16" t="n">
        <f aca="false">IF(YEAR($A117)&lt;&gt;Setup!$B$6,"",SUMIFS(Transactions!$G:$G,Transactions!$H:$H,G$4,Transactions!$A:$A,$A117))</f>
        <v>0</v>
      </c>
      <c r="H117" s="16" t="n">
        <f aca="false">IF(YEAR($A117)&lt;&gt;Setup!$B$6,"",SUMIFS(Transactions!$G:$G,Transactions!$H:$H,H$4,Transactions!$A:$A,$A117))</f>
        <v>0</v>
      </c>
      <c r="I117" s="16" t="n">
        <f aca="false">IF(YEAR($A117)&lt;&gt;Setup!$B$6,"",SUMIFS(Transactions!$G:$G,Transactions!$H:$H,I$4,Transactions!$A:$A,$A117))</f>
        <v>0</v>
      </c>
      <c r="J117" s="16" t="n">
        <f aca="false">IF(YEAR($A117)&lt;&gt;Setup!$B$6,"",SUMIFS(Transactions!$G:$G,Transactions!$H:$H,J$4,Transactions!$A:$A,$A117))</f>
        <v>0</v>
      </c>
      <c r="K117" s="16" t="n">
        <f aca="false">IF(YEAR($A117)&lt;&gt;Setup!$B$6,"",SUMIFS(Transactions!$G:$G,Transactions!$H:$H,K$4,Transactions!$A:$A,$A117))</f>
        <v>0</v>
      </c>
      <c r="L117" s="16" t="n">
        <f aca="false">IF(YEAR($A117)&lt;&gt;Setup!$B$6,"",SUMIFS(Transactions!$G:$G,Transactions!$H:$H,L$4,Transactions!$A:$A,$A117))</f>
        <v>0</v>
      </c>
      <c r="M117" s="16" t="n">
        <f aca="false">IF(YEAR($A117)&lt;&gt;Setup!$B$6,"",SUMIFS(Transactions!$G:$G,Transactions!$H:$H,M$4,Transactions!$A:$A,$A117))</f>
        <v>0</v>
      </c>
      <c r="N117" s="16" t="n">
        <f aca="false">IF(YEAR($A117)&lt;&gt;Setup!$B$6,"",SUMIFS(Transactions!$G:$G,Transactions!$H:$H,N$4,Transactions!$A:$A,$A117))</f>
        <v>0</v>
      </c>
      <c r="O117" s="16" t="n">
        <f aca="false">IF(YEAR($A117)&lt;&gt;Setup!$B$6,"",SUMIFS(Transactions!$G:$G,Transactions!$H:$H,O$4,Transactions!$A:$A,$A117))</f>
        <v>0</v>
      </c>
      <c r="P117" s="16" t="n">
        <f aca="false">IF(YEAR($A117)&lt;&gt;Setup!$B$6,"",SUMIFS(Transactions!$G:$G,Transactions!$H:$H,P$4,Transactions!$A:$A,$A117))</f>
        <v>0</v>
      </c>
      <c r="Q117" s="16" t="n">
        <f aca="false">IF(YEAR($A117)&lt;&gt;Setup!$B$6,"",SUM(B117:C117))</f>
        <v>0</v>
      </c>
      <c r="R117" s="16" t="n">
        <f aca="false">IF(YEAR($A117)&lt;&gt;Setup!$B$6,"",SUM(D117:F117))</f>
        <v>0</v>
      </c>
      <c r="S117" s="16" t="n">
        <f aca="false">IF(YEAR($A117)&lt;&gt;Setup!$B$6,"",SUM(G117:L117))</f>
        <v>0</v>
      </c>
      <c r="T117" s="16" t="n">
        <f aca="false">IF(YEAR($A117)&lt;&gt;Setup!$B$6,"",SUM(M117:P117))</f>
        <v>0</v>
      </c>
      <c r="U117" s="20" t="n">
        <f aca="false">IF(YEAR($A117)&lt;&gt;Setup!$B$6,"",SUM(B117:P117))</f>
        <v>0</v>
      </c>
      <c r="V117" s="20" t="n">
        <f aca="false">IF(YEAR($A117)&lt;&gt;Setup!$B$6,"",N(V116)+U117)</f>
        <v>0</v>
      </c>
    </row>
    <row r="118" customFormat="false" ht="15" hidden="false" customHeight="false" outlineLevel="0" collapsed="false">
      <c r="A118" s="19" t="n">
        <f aca="false">DATE(Setup!$B$6,1,1)+113</f>
        <v>46136</v>
      </c>
      <c r="B118" s="16" t="n">
        <f aca="false">IF(YEAR($A118)&lt;&gt;Setup!$B$6,"",SUMIFS(Transactions!$G:$G,Transactions!$H:$H,B$4,Transactions!$A:$A,$A118))</f>
        <v>0</v>
      </c>
      <c r="C118" s="16" t="n">
        <f aca="false">IF(YEAR($A118)&lt;&gt;Setup!$B$6,"",SUMIFS(Transactions!$G:$G,Transactions!$H:$H,C$4,Transactions!$A:$A,$A118))</f>
        <v>0</v>
      </c>
      <c r="D118" s="16" t="n">
        <f aca="false">IF(YEAR($A118)&lt;&gt;Setup!$B$6,"",SUMIFS(Transactions!$G:$G,Transactions!$H:$H,D$4,Transactions!$A:$A,$A118))</f>
        <v>0</v>
      </c>
      <c r="E118" s="16" t="n">
        <f aca="false">IF(YEAR($A118)&lt;&gt;Setup!$B$6,"",SUMIFS(Transactions!$G:$G,Transactions!$H:$H,E$4,Transactions!$A:$A,$A118))</f>
        <v>0</v>
      </c>
      <c r="F118" s="16" t="n">
        <f aca="false">IF(YEAR($A118)&lt;&gt;Setup!$B$6,"",SUMIFS(Transactions!$G:$G,Transactions!$H:$H,F$4,Transactions!$A:$A,$A118))</f>
        <v>0</v>
      </c>
      <c r="G118" s="16" t="n">
        <f aca="false">IF(YEAR($A118)&lt;&gt;Setup!$B$6,"",SUMIFS(Transactions!$G:$G,Transactions!$H:$H,G$4,Transactions!$A:$A,$A118))</f>
        <v>0</v>
      </c>
      <c r="H118" s="16" t="n">
        <f aca="false">IF(YEAR($A118)&lt;&gt;Setup!$B$6,"",SUMIFS(Transactions!$G:$G,Transactions!$H:$H,H$4,Transactions!$A:$A,$A118))</f>
        <v>0</v>
      </c>
      <c r="I118" s="16" t="n">
        <f aca="false">IF(YEAR($A118)&lt;&gt;Setup!$B$6,"",SUMIFS(Transactions!$G:$G,Transactions!$H:$H,I$4,Transactions!$A:$A,$A118))</f>
        <v>0</v>
      </c>
      <c r="J118" s="16" t="n">
        <f aca="false">IF(YEAR($A118)&lt;&gt;Setup!$B$6,"",SUMIFS(Transactions!$G:$G,Transactions!$H:$H,J$4,Transactions!$A:$A,$A118))</f>
        <v>0</v>
      </c>
      <c r="K118" s="16" t="n">
        <f aca="false">IF(YEAR($A118)&lt;&gt;Setup!$B$6,"",SUMIFS(Transactions!$G:$G,Transactions!$H:$H,K$4,Transactions!$A:$A,$A118))</f>
        <v>0</v>
      </c>
      <c r="L118" s="16" t="n">
        <f aca="false">IF(YEAR($A118)&lt;&gt;Setup!$B$6,"",SUMIFS(Transactions!$G:$G,Transactions!$H:$H,L$4,Transactions!$A:$A,$A118))</f>
        <v>0</v>
      </c>
      <c r="M118" s="16" t="n">
        <f aca="false">IF(YEAR($A118)&lt;&gt;Setup!$B$6,"",SUMIFS(Transactions!$G:$G,Transactions!$H:$H,M$4,Transactions!$A:$A,$A118))</f>
        <v>0</v>
      </c>
      <c r="N118" s="16" t="n">
        <f aca="false">IF(YEAR($A118)&lt;&gt;Setup!$B$6,"",SUMIFS(Transactions!$G:$G,Transactions!$H:$H,N$4,Transactions!$A:$A,$A118))</f>
        <v>0</v>
      </c>
      <c r="O118" s="16" t="n">
        <f aca="false">IF(YEAR($A118)&lt;&gt;Setup!$B$6,"",SUMIFS(Transactions!$G:$G,Transactions!$H:$H,O$4,Transactions!$A:$A,$A118))</f>
        <v>0</v>
      </c>
      <c r="P118" s="16" t="n">
        <f aca="false">IF(YEAR($A118)&lt;&gt;Setup!$B$6,"",SUMIFS(Transactions!$G:$G,Transactions!$H:$H,P$4,Transactions!$A:$A,$A118))</f>
        <v>0</v>
      </c>
      <c r="Q118" s="16" t="n">
        <f aca="false">IF(YEAR($A118)&lt;&gt;Setup!$B$6,"",SUM(B118:C118))</f>
        <v>0</v>
      </c>
      <c r="R118" s="16" t="n">
        <f aca="false">IF(YEAR($A118)&lt;&gt;Setup!$B$6,"",SUM(D118:F118))</f>
        <v>0</v>
      </c>
      <c r="S118" s="16" t="n">
        <f aca="false">IF(YEAR($A118)&lt;&gt;Setup!$B$6,"",SUM(G118:L118))</f>
        <v>0</v>
      </c>
      <c r="T118" s="16" t="n">
        <f aca="false">IF(YEAR($A118)&lt;&gt;Setup!$B$6,"",SUM(M118:P118))</f>
        <v>0</v>
      </c>
      <c r="U118" s="20" t="n">
        <f aca="false">IF(YEAR($A118)&lt;&gt;Setup!$B$6,"",SUM(B118:P118))</f>
        <v>0</v>
      </c>
      <c r="V118" s="20" t="n">
        <f aca="false">IF(YEAR($A118)&lt;&gt;Setup!$B$6,"",N(V117)+U118)</f>
        <v>0</v>
      </c>
    </row>
    <row r="119" customFormat="false" ht="15" hidden="false" customHeight="false" outlineLevel="0" collapsed="false">
      <c r="A119" s="19" t="n">
        <f aca="false">DATE(Setup!$B$6,1,1)+114</f>
        <v>46137</v>
      </c>
      <c r="B119" s="16" t="n">
        <f aca="false">IF(YEAR($A119)&lt;&gt;Setup!$B$6,"",SUMIFS(Transactions!$G:$G,Transactions!$H:$H,B$4,Transactions!$A:$A,$A119))</f>
        <v>0</v>
      </c>
      <c r="C119" s="16" t="n">
        <f aca="false">IF(YEAR($A119)&lt;&gt;Setup!$B$6,"",SUMIFS(Transactions!$G:$G,Transactions!$H:$H,C$4,Transactions!$A:$A,$A119))</f>
        <v>0</v>
      </c>
      <c r="D119" s="16" t="n">
        <f aca="false">IF(YEAR($A119)&lt;&gt;Setup!$B$6,"",SUMIFS(Transactions!$G:$G,Transactions!$H:$H,D$4,Transactions!$A:$A,$A119))</f>
        <v>0</v>
      </c>
      <c r="E119" s="16" t="n">
        <f aca="false">IF(YEAR($A119)&lt;&gt;Setup!$B$6,"",SUMIFS(Transactions!$G:$G,Transactions!$H:$H,E$4,Transactions!$A:$A,$A119))</f>
        <v>0</v>
      </c>
      <c r="F119" s="16" t="n">
        <f aca="false">IF(YEAR($A119)&lt;&gt;Setup!$B$6,"",SUMIFS(Transactions!$G:$G,Transactions!$H:$H,F$4,Transactions!$A:$A,$A119))</f>
        <v>0</v>
      </c>
      <c r="G119" s="16" t="n">
        <f aca="false">IF(YEAR($A119)&lt;&gt;Setup!$B$6,"",SUMIFS(Transactions!$G:$G,Transactions!$H:$H,G$4,Transactions!$A:$A,$A119))</f>
        <v>0</v>
      </c>
      <c r="H119" s="16" t="n">
        <f aca="false">IF(YEAR($A119)&lt;&gt;Setup!$B$6,"",SUMIFS(Transactions!$G:$G,Transactions!$H:$H,H$4,Transactions!$A:$A,$A119))</f>
        <v>0</v>
      </c>
      <c r="I119" s="16" t="n">
        <f aca="false">IF(YEAR($A119)&lt;&gt;Setup!$B$6,"",SUMIFS(Transactions!$G:$G,Transactions!$H:$H,I$4,Transactions!$A:$A,$A119))</f>
        <v>0</v>
      </c>
      <c r="J119" s="16" t="n">
        <f aca="false">IF(YEAR($A119)&lt;&gt;Setup!$B$6,"",SUMIFS(Transactions!$G:$G,Transactions!$H:$H,J$4,Transactions!$A:$A,$A119))</f>
        <v>0</v>
      </c>
      <c r="K119" s="16" t="n">
        <f aca="false">IF(YEAR($A119)&lt;&gt;Setup!$B$6,"",SUMIFS(Transactions!$G:$G,Transactions!$H:$H,K$4,Transactions!$A:$A,$A119))</f>
        <v>0</v>
      </c>
      <c r="L119" s="16" t="n">
        <f aca="false">IF(YEAR($A119)&lt;&gt;Setup!$B$6,"",SUMIFS(Transactions!$G:$G,Transactions!$H:$H,L$4,Transactions!$A:$A,$A119))</f>
        <v>0</v>
      </c>
      <c r="M119" s="16" t="n">
        <f aca="false">IF(YEAR($A119)&lt;&gt;Setup!$B$6,"",SUMIFS(Transactions!$G:$G,Transactions!$H:$H,M$4,Transactions!$A:$A,$A119))</f>
        <v>0</v>
      </c>
      <c r="N119" s="16" t="n">
        <f aca="false">IF(YEAR($A119)&lt;&gt;Setup!$B$6,"",SUMIFS(Transactions!$G:$G,Transactions!$H:$H,N$4,Transactions!$A:$A,$A119))</f>
        <v>0</v>
      </c>
      <c r="O119" s="16" t="n">
        <f aca="false">IF(YEAR($A119)&lt;&gt;Setup!$B$6,"",SUMIFS(Transactions!$G:$G,Transactions!$H:$H,O$4,Transactions!$A:$A,$A119))</f>
        <v>0</v>
      </c>
      <c r="P119" s="16" t="n">
        <f aca="false">IF(YEAR($A119)&lt;&gt;Setup!$B$6,"",SUMIFS(Transactions!$G:$G,Transactions!$H:$H,P$4,Transactions!$A:$A,$A119))</f>
        <v>0</v>
      </c>
      <c r="Q119" s="16" t="n">
        <f aca="false">IF(YEAR($A119)&lt;&gt;Setup!$B$6,"",SUM(B119:C119))</f>
        <v>0</v>
      </c>
      <c r="R119" s="16" t="n">
        <f aca="false">IF(YEAR($A119)&lt;&gt;Setup!$B$6,"",SUM(D119:F119))</f>
        <v>0</v>
      </c>
      <c r="S119" s="16" t="n">
        <f aca="false">IF(YEAR($A119)&lt;&gt;Setup!$B$6,"",SUM(G119:L119))</f>
        <v>0</v>
      </c>
      <c r="T119" s="16" t="n">
        <f aca="false">IF(YEAR($A119)&lt;&gt;Setup!$B$6,"",SUM(M119:P119))</f>
        <v>0</v>
      </c>
      <c r="U119" s="20" t="n">
        <f aca="false">IF(YEAR($A119)&lt;&gt;Setup!$B$6,"",SUM(B119:P119))</f>
        <v>0</v>
      </c>
      <c r="V119" s="20" t="n">
        <f aca="false">IF(YEAR($A119)&lt;&gt;Setup!$B$6,"",N(V118)+U119)</f>
        <v>0</v>
      </c>
    </row>
    <row r="120" customFormat="false" ht="15" hidden="false" customHeight="false" outlineLevel="0" collapsed="false">
      <c r="A120" s="19" t="n">
        <f aca="false">DATE(Setup!$B$6,1,1)+115</f>
        <v>46138</v>
      </c>
      <c r="B120" s="16" t="n">
        <f aca="false">IF(YEAR($A120)&lt;&gt;Setup!$B$6,"",SUMIFS(Transactions!$G:$G,Transactions!$H:$H,B$4,Transactions!$A:$A,$A120))</f>
        <v>0</v>
      </c>
      <c r="C120" s="16" t="n">
        <f aca="false">IF(YEAR($A120)&lt;&gt;Setup!$B$6,"",SUMIFS(Transactions!$G:$G,Transactions!$H:$H,C$4,Transactions!$A:$A,$A120))</f>
        <v>0</v>
      </c>
      <c r="D120" s="16" t="n">
        <f aca="false">IF(YEAR($A120)&lt;&gt;Setup!$B$6,"",SUMIFS(Transactions!$G:$G,Transactions!$H:$H,D$4,Transactions!$A:$A,$A120))</f>
        <v>0</v>
      </c>
      <c r="E120" s="16" t="n">
        <f aca="false">IF(YEAR($A120)&lt;&gt;Setup!$B$6,"",SUMIFS(Transactions!$G:$G,Transactions!$H:$H,E$4,Transactions!$A:$A,$A120))</f>
        <v>0</v>
      </c>
      <c r="F120" s="16" t="n">
        <f aca="false">IF(YEAR($A120)&lt;&gt;Setup!$B$6,"",SUMIFS(Transactions!$G:$G,Transactions!$H:$H,F$4,Transactions!$A:$A,$A120))</f>
        <v>0</v>
      </c>
      <c r="G120" s="16" t="n">
        <f aca="false">IF(YEAR($A120)&lt;&gt;Setup!$B$6,"",SUMIFS(Transactions!$G:$G,Transactions!$H:$H,G$4,Transactions!$A:$A,$A120))</f>
        <v>0</v>
      </c>
      <c r="H120" s="16" t="n">
        <f aca="false">IF(YEAR($A120)&lt;&gt;Setup!$B$6,"",SUMIFS(Transactions!$G:$G,Transactions!$H:$H,H$4,Transactions!$A:$A,$A120))</f>
        <v>0</v>
      </c>
      <c r="I120" s="16" t="n">
        <f aca="false">IF(YEAR($A120)&lt;&gt;Setup!$B$6,"",SUMIFS(Transactions!$G:$G,Transactions!$H:$H,I$4,Transactions!$A:$A,$A120))</f>
        <v>0</v>
      </c>
      <c r="J120" s="16" t="n">
        <f aca="false">IF(YEAR($A120)&lt;&gt;Setup!$B$6,"",SUMIFS(Transactions!$G:$G,Transactions!$H:$H,J$4,Transactions!$A:$A,$A120))</f>
        <v>0</v>
      </c>
      <c r="K120" s="16" t="n">
        <f aca="false">IF(YEAR($A120)&lt;&gt;Setup!$B$6,"",SUMIFS(Transactions!$G:$G,Transactions!$H:$H,K$4,Transactions!$A:$A,$A120))</f>
        <v>0</v>
      </c>
      <c r="L120" s="16" t="n">
        <f aca="false">IF(YEAR($A120)&lt;&gt;Setup!$B$6,"",SUMIFS(Transactions!$G:$G,Transactions!$H:$H,L$4,Transactions!$A:$A,$A120))</f>
        <v>0</v>
      </c>
      <c r="M120" s="16" t="n">
        <f aca="false">IF(YEAR($A120)&lt;&gt;Setup!$B$6,"",SUMIFS(Transactions!$G:$G,Transactions!$H:$H,M$4,Transactions!$A:$A,$A120))</f>
        <v>0</v>
      </c>
      <c r="N120" s="16" t="n">
        <f aca="false">IF(YEAR($A120)&lt;&gt;Setup!$B$6,"",SUMIFS(Transactions!$G:$G,Transactions!$H:$H,N$4,Transactions!$A:$A,$A120))</f>
        <v>0</v>
      </c>
      <c r="O120" s="16" t="n">
        <f aca="false">IF(YEAR($A120)&lt;&gt;Setup!$B$6,"",SUMIFS(Transactions!$G:$G,Transactions!$H:$H,O$4,Transactions!$A:$A,$A120))</f>
        <v>0</v>
      </c>
      <c r="P120" s="16" t="n">
        <f aca="false">IF(YEAR($A120)&lt;&gt;Setup!$B$6,"",SUMIFS(Transactions!$G:$G,Transactions!$H:$H,P$4,Transactions!$A:$A,$A120))</f>
        <v>0</v>
      </c>
      <c r="Q120" s="16" t="n">
        <f aca="false">IF(YEAR($A120)&lt;&gt;Setup!$B$6,"",SUM(B120:C120))</f>
        <v>0</v>
      </c>
      <c r="R120" s="16" t="n">
        <f aca="false">IF(YEAR($A120)&lt;&gt;Setup!$B$6,"",SUM(D120:F120))</f>
        <v>0</v>
      </c>
      <c r="S120" s="16" t="n">
        <f aca="false">IF(YEAR($A120)&lt;&gt;Setup!$B$6,"",SUM(G120:L120))</f>
        <v>0</v>
      </c>
      <c r="T120" s="16" t="n">
        <f aca="false">IF(YEAR($A120)&lt;&gt;Setup!$B$6,"",SUM(M120:P120))</f>
        <v>0</v>
      </c>
      <c r="U120" s="20" t="n">
        <f aca="false">IF(YEAR($A120)&lt;&gt;Setup!$B$6,"",SUM(B120:P120))</f>
        <v>0</v>
      </c>
      <c r="V120" s="20" t="n">
        <f aca="false">IF(YEAR($A120)&lt;&gt;Setup!$B$6,"",N(V119)+U120)</f>
        <v>0</v>
      </c>
    </row>
    <row r="121" customFormat="false" ht="15" hidden="false" customHeight="false" outlineLevel="0" collapsed="false">
      <c r="A121" s="19" t="n">
        <f aca="false">DATE(Setup!$B$6,1,1)+116</f>
        <v>46139</v>
      </c>
      <c r="B121" s="16" t="n">
        <f aca="false">IF(YEAR($A121)&lt;&gt;Setup!$B$6,"",SUMIFS(Transactions!$G:$G,Transactions!$H:$H,B$4,Transactions!$A:$A,$A121))</f>
        <v>0</v>
      </c>
      <c r="C121" s="16" t="n">
        <f aca="false">IF(YEAR($A121)&lt;&gt;Setup!$B$6,"",SUMIFS(Transactions!$G:$G,Transactions!$H:$H,C$4,Transactions!$A:$A,$A121))</f>
        <v>0</v>
      </c>
      <c r="D121" s="16" t="n">
        <f aca="false">IF(YEAR($A121)&lt;&gt;Setup!$B$6,"",SUMIFS(Transactions!$G:$G,Transactions!$H:$H,D$4,Transactions!$A:$A,$A121))</f>
        <v>0</v>
      </c>
      <c r="E121" s="16" t="n">
        <f aca="false">IF(YEAR($A121)&lt;&gt;Setup!$B$6,"",SUMIFS(Transactions!$G:$G,Transactions!$H:$H,E$4,Transactions!$A:$A,$A121))</f>
        <v>0</v>
      </c>
      <c r="F121" s="16" t="n">
        <f aca="false">IF(YEAR($A121)&lt;&gt;Setup!$B$6,"",SUMIFS(Transactions!$G:$G,Transactions!$H:$H,F$4,Transactions!$A:$A,$A121))</f>
        <v>0</v>
      </c>
      <c r="G121" s="16" t="n">
        <f aca="false">IF(YEAR($A121)&lt;&gt;Setup!$B$6,"",SUMIFS(Transactions!$G:$G,Transactions!$H:$H,G$4,Transactions!$A:$A,$A121))</f>
        <v>0</v>
      </c>
      <c r="H121" s="16" t="n">
        <f aca="false">IF(YEAR($A121)&lt;&gt;Setup!$B$6,"",SUMIFS(Transactions!$G:$G,Transactions!$H:$H,H$4,Transactions!$A:$A,$A121))</f>
        <v>0</v>
      </c>
      <c r="I121" s="16" t="n">
        <f aca="false">IF(YEAR($A121)&lt;&gt;Setup!$B$6,"",SUMIFS(Transactions!$G:$G,Transactions!$H:$H,I$4,Transactions!$A:$A,$A121))</f>
        <v>0</v>
      </c>
      <c r="J121" s="16" t="n">
        <f aca="false">IF(YEAR($A121)&lt;&gt;Setup!$B$6,"",SUMIFS(Transactions!$G:$G,Transactions!$H:$H,J$4,Transactions!$A:$A,$A121))</f>
        <v>0</v>
      </c>
      <c r="K121" s="16" t="n">
        <f aca="false">IF(YEAR($A121)&lt;&gt;Setup!$B$6,"",SUMIFS(Transactions!$G:$G,Transactions!$H:$H,K$4,Transactions!$A:$A,$A121))</f>
        <v>0</v>
      </c>
      <c r="L121" s="16" t="n">
        <f aca="false">IF(YEAR($A121)&lt;&gt;Setup!$B$6,"",SUMIFS(Transactions!$G:$G,Transactions!$H:$H,L$4,Transactions!$A:$A,$A121))</f>
        <v>0</v>
      </c>
      <c r="M121" s="16" t="n">
        <f aca="false">IF(YEAR($A121)&lt;&gt;Setup!$B$6,"",SUMIFS(Transactions!$G:$G,Transactions!$H:$H,M$4,Transactions!$A:$A,$A121))</f>
        <v>0</v>
      </c>
      <c r="N121" s="16" t="n">
        <f aca="false">IF(YEAR($A121)&lt;&gt;Setup!$B$6,"",SUMIFS(Transactions!$G:$G,Transactions!$H:$H,N$4,Transactions!$A:$A,$A121))</f>
        <v>0</v>
      </c>
      <c r="O121" s="16" t="n">
        <f aca="false">IF(YEAR($A121)&lt;&gt;Setup!$B$6,"",SUMIFS(Transactions!$G:$G,Transactions!$H:$H,O$4,Transactions!$A:$A,$A121))</f>
        <v>0</v>
      </c>
      <c r="P121" s="16" t="n">
        <f aca="false">IF(YEAR($A121)&lt;&gt;Setup!$B$6,"",SUMIFS(Transactions!$G:$G,Transactions!$H:$H,P$4,Transactions!$A:$A,$A121))</f>
        <v>0</v>
      </c>
      <c r="Q121" s="16" t="n">
        <f aca="false">IF(YEAR($A121)&lt;&gt;Setup!$B$6,"",SUM(B121:C121))</f>
        <v>0</v>
      </c>
      <c r="R121" s="16" t="n">
        <f aca="false">IF(YEAR($A121)&lt;&gt;Setup!$B$6,"",SUM(D121:F121))</f>
        <v>0</v>
      </c>
      <c r="S121" s="16" t="n">
        <f aca="false">IF(YEAR($A121)&lt;&gt;Setup!$B$6,"",SUM(G121:L121))</f>
        <v>0</v>
      </c>
      <c r="T121" s="16" t="n">
        <f aca="false">IF(YEAR($A121)&lt;&gt;Setup!$B$6,"",SUM(M121:P121))</f>
        <v>0</v>
      </c>
      <c r="U121" s="20" t="n">
        <f aca="false">IF(YEAR($A121)&lt;&gt;Setup!$B$6,"",SUM(B121:P121))</f>
        <v>0</v>
      </c>
      <c r="V121" s="20" t="n">
        <f aca="false">IF(YEAR($A121)&lt;&gt;Setup!$B$6,"",N(V120)+U121)</f>
        <v>0</v>
      </c>
    </row>
    <row r="122" customFormat="false" ht="15" hidden="false" customHeight="false" outlineLevel="0" collapsed="false">
      <c r="A122" s="19" t="n">
        <f aca="false">DATE(Setup!$B$6,1,1)+117</f>
        <v>46140</v>
      </c>
      <c r="B122" s="16" t="n">
        <f aca="false">IF(YEAR($A122)&lt;&gt;Setup!$B$6,"",SUMIFS(Transactions!$G:$G,Transactions!$H:$H,B$4,Transactions!$A:$A,$A122))</f>
        <v>0</v>
      </c>
      <c r="C122" s="16" t="n">
        <f aca="false">IF(YEAR($A122)&lt;&gt;Setup!$B$6,"",SUMIFS(Transactions!$G:$G,Transactions!$H:$H,C$4,Transactions!$A:$A,$A122))</f>
        <v>0</v>
      </c>
      <c r="D122" s="16" t="n">
        <f aca="false">IF(YEAR($A122)&lt;&gt;Setup!$B$6,"",SUMIFS(Transactions!$G:$G,Transactions!$H:$H,D$4,Transactions!$A:$A,$A122))</f>
        <v>0</v>
      </c>
      <c r="E122" s="16" t="n">
        <f aca="false">IF(YEAR($A122)&lt;&gt;Setup!$B$6,"",SUMIFS(Transactions!$G:$G,Transactions!$H:$H,E$4,Transactions!$A:$A,$A122))</f>
        <v>0</v>
      </c>
      <c r="F122" s="16" t="n">
        <f aca="false">IF(YEAR($A122)&lt;&gt;Setup!$B$6,"",SUMIFS(Transactions!$G:$G,Transactions!$H:$H,F$4,Transactions!$A:$A,$A122))</f>
        <v>0</v>
      </c>
      <c r="G122" s="16" t="n">
        <f aca="false">IF(YEAR($A122)&lt;&gt;Setup!$B$6,"",SUMIFS(Transactions!$G:$G,Transactions!$H:$H,G$4,Transactions!$A:$A,$A122))</f>
        <v>0</v>
      </c>
      <c r="H122" s="16" t="n">
        <f aca="false">IF(YEAR($A122)&lt;&gt;Setup!$B$6,"",SUMIFS(Transactions!$G:$G,Transactions!$H:$H,H$4,Transactions!$A:$A,$A122))</f>
        <v>0</v>
      </c>
      <c r="I122" s="16" t="n">
        <f aca="false">IF(YEAR($A122)&lt;&gt;Setup!$B$6,"",SUMIFS(Transactions!$G:$G,Transactions!$H:$H,I$4,Transactions!$A:$A,$A122))</f>
        <v>0</v>
      </c>
      <c r="J122" s="16" t="n">
        <f aca="false">IF(YEAR($A122)&lt;&gt;Setup!$B$6,"",SUMIFS(Transactions!$G:$G,Transactions!$H:$H,J$4,Transactions!$A:$A,$A122))</f>
        <v>0</v>
      </c>
      <c r="K122" s="16" t="n">
        <f aca="false">IF(YEAR($A122)&lt;&gt;Setup!$B$6,"",SUMIFS(Transactions!$G:$G,Transactions!$H:$H,K$4,Transactions!$A:$A,$A122))</f>
        <v>0</v>
      </c>
      <c r="L122" s="16" t="n">
        <f aca="false">IF(YEAR($A122)&lt;&gt;Setup!$B$6,"",SUMIFS(Transactions!$G:$G,Transactions!$H:$H,L$4,Transactions!$A:$A,$A122))</f>
        <v>0</v>
      </c>
      <c r="M122" s="16" t="n">
        <f aca="false">IF(YEAR($A122)&lt;&gt;Setup!$B$6,"",SUMIFS(Transactions!$G:$G,Transactions!$H:$H,M$4,Transactions!$A:$A,$A122))</f>
        <v>0</v>
      </c>
      <c r="N122" s="16" t="n">
        <f aca="false">IF(YEAR($A122)&lt;&gt;Setup!$B$6,"",SUMIFS(Transactions!$G:$G,Transactions!$H:$H,N$4,Transactions!$A:$A,$A122))</f>
        <v>0</v>
      </c>
      <c r="O122" s="16" t="n">
        <f aca="false">IF(YEAR($A122)&lt;&gt;Setup!$B$6,"",SUMIFS(Transactions!$G:$G,Transactions!$H:$H,O$4,Transactions!$A:$A,$A122))</f>
        <v>0</v>
      </c>
      <c r="P122" s="16" t="n">
        <f aca="false">IF(YEAR($A122)&lt;&gt;Setup!$B$6,"",SUMIFS(Transactions!$G:$G,Transactions!$H:$H,P$4,Transactions!$A:$A,$A122))</f>
        <v>0</v>
      </c>
      <c r="Q122" s="16" t="n">
        <f aca="false">IF(YEAR($A122)&lt;&gt;Setup!$B$6,"",SUM(B122:C122))</f>
        <v>0</v>
      </c>
      <c r="R122" s="16" t="n">
        <f aca="false">IF(YEAR($A122)&lt;&gt;Setup!$B$6,"",SUM(D122:F122))</f>
        <v>0</v>
      </c>
      <c r="S122" s="16" t="n">
        <f aca="false">IF(YEAR($A122)&lt;&gt;Setup!$B$6,"",SUM(G122:L122))</f>
        <v>0</v>
      </c>
      <c r="T122" s="16" t="n">
        <f aca="false">IF(YEAR($A122)&lt;&gt;Setup!$B$6,"",SUM(M122:P122))</f>
        <v>0</v>
      </c>
      <c r="U122" s="20" t="n">
        <f aca="false">IF(YEAR($A122)&lt;&gt;Setup!$B$6,"",SUM(B122:P122))</f>
        <v>0</v>
      </c>
      <c r="V122" s="20" t="n">
        <f aca="false">IF(YEAR($A122)&lt;&gt;Setup!$B$6,"",N(V121)+U122)</f>
        <v>0</v>
      </c>
    </row>
    <row r="123" customFormat="false" ht="15" hidden="false" customHeight="false" outlineLevel="0" collapsed="false">
      <c r="A123" s="19" t="n">
        <f aca="false">DATE(Setup!$B$6,1,1)+118</f>
        <v>46141</v>
      </c>
      <c r="B123" s="16" t="n">
        <f aca="false">IF(YEAR($A123)&lt;&gt;Setup!$B$6,"",SUMIFS(Transactions!$G:$G,Transactions!$H:$H,B$4,Transactions!$A:$A,$A123))</f>
        <v>0</v>
      </c>
      <c r="C123" s="16" t="n">
        <f aca="false">IF(YEAR($A123)&lt;&gt;Setup!$B$6,"",SUMIFS(Transactions!$G:$G,Transactions!$H:$H,C$4,Transactions!$A:$A,$A123))</f>
        <v>0</v>
      </c>
      <c r="D123" s="16" t="n">
        <f aca="false">IF(YEAR($A123)&lt;&gt;Setup!$B$6,"",SUMIFS(Transactions!$G:$G,Transactions!$H:$H,D$4,Transactions!$A:$A,$A123))</f>
        <v>0</v>
      </c>
      <c r="E123" s="16" t="n">
        <f aca="false">IF(YEAR($A123)&lt;&gt;Setup!$B$6,"",SUMIFS(Transactions!$G:$G,Transactions!$H:$H,E$4,Transactions!$A:$A,$A123))</f>
        <v>0</v>
      </c>
      <c r="F123" s="16" t="n">
        <f aca="false">IF(YEAR($A123)&lt;&gt;Setup!$B$6,"",SUMIFS(Transactions!$G:$G,Transactions!$H:$H,F$4,Transactions!$A:$A,$A123))</f>
        <v>0</v>
      </c>
      <c r="G123" s="16" t="n">
        <f aca="false">IF(YEAR($A123)&lt;&gt;Setup!$B$6,"",SUMIFS(Transactions!$G:$G,Transactions!$H:$H,G$4,Transactions!$A:$A,$A123))</f>
        <v>0</v>
      </c>
      <c r="H123" s="16" t="n">
        <f aca="false">IF(YEAR($A123)&lt;&gt;Setup!$B$6,"",SUMIFS(Transactions!$G:$G,Transactions!$H:$H,H$4,Transactions!$A:$A,$A123))</f>
        <v>0</v>
      </c>
      <c r="I123" s="16" t="n">
        <f aca="false">IF(YEAR($A123)&lt;&gt;Setup!$B$6,"",SUMIFS(Transactions!$G:$G,Transactions!$H:$H,I$4,Transactions!$A:$A,$A123))</f>
        <v>0</v>
      </c>
      <c r="J123" s="16" t="n">
        <f aca="false">IF(YEAR($A123)&lt;&gt;Setup!$B$6,"",SUMIFS(Transactions!$G:$G,Transactions!$H:$H,J$4,Transactions!$A:$A,$A123))</f>
        <v>0</v>
      </c>
      <c r="K123" s="16" t="n">
        <f aca="false">IF(YEAR($A123)&lt;&gt;Setup!$B$6,"",SUMIFS(Transactions!$G:$G,Transactions!$H:$H,K$4,Transactions!$A:$A,$A123))</f>
        <v>0</v>
      </c>
      <c r="L123" s="16" t="n">
        <f aca="false">IF(YEAR($A123)&lt;&gt;Setup!$B$6,"",SUMIFS(Transactions!$G:$G,Transactions!$H:$H,L$4,Transactions!$A:$A,$A123))</f>
        <v>0</v>
      </c>
      <c r="M123" s="16" t="n">
        <f aca="false">IF(YEAR($A123)&lt;&gt;Setup!$B$6,"",SUMIFS(Transactions!$G:$G,Transactions!$H:$H,M$4,Transactions!$A:$A,$A123))</f>
        <v>0</v>
      </c>
      <c r="N123" s="16" t="n">
        <f aca="false">IF(YEAR($A123)&lt;&gt;Setup!$B$6,"",SUMIFS(Transactions!$G:$G,Transactions!$H:$H,N$4,Transactions!$A:$A,$A123))</f>
        <v>0</v>
      </c>
      <c r="O123" s="16" t="n">
        <f aca="false">IF(YEAR($A123)&lt;&gt;Setup!$B$6,"",SUMIFS(Transactions!$G:$G,Transactions!$H:$H,O$4,Transactions!$A:$A,$A123))</f>
        <v>0</v>
      </c>
      <c r="P123" s="16" t="n">
        <f aca="false">IF(YEAR($A123)&lt;&gt;Setup!$B$6,"",SUMIFS(Transactions!$G:$G,Transactions!$H:$H,P$4,Transactions!$A:$A,$A123))</f>
        <v>0</v>
      </c>
      <c r="Q123" s="16" t="n">
        <f aca="false">IF(YEAR($A123)&lt;&gt;Setup!$B$6,"",SUM(B123:C123))</f>
        <v>0</v>
      </c>
      <c r="R123" s="16" t="n">
        <f aca="false">IF(YEAR($A123)&lt;&gt;Setup!$B$6,"",SUM(D123:F123))</f>
        <v>0</v>
      </c>
      <c r="S123" s="16" t="n">
        <f aca="false">IF(YEAR($A123)&lt;&gt;Setup!$B$6,"",SUM(G123:L123))</f>
        <v>0</v>
      </c>
      <c r="T123" s="16" t="n">
        <f aca="false">IF(YEAR($A123)&lt;&gt;Setup!$B$6,"",SUM(M123:P123))</f>
        <v>0</v>
      </c>
      <c r="U123" s="20" t="n">
        <f aca="false">IF(YEAR($A123)&lt;&gt;Setup!$B$6,"",SUM(B123:P123))</f>
        <v>0</v>
      </c>
      <c r="V123" s="20" t="n">
        <f aca="false">IF(YEAR($A123)&lt;&gt;Setup!$B$6,"",N(V122)+U123)</f>
        <v>0</v>
      </c>
    </row>
    <row r="124" customFormat="false" ht="15" hidden="false" customHeight="false" outlineLevel="0" collapsed="false">
      <c r="A124" s="19" t="n">
        <f aca="false">DATE(Setup!$B$6,1,1)+119</f>
        <v>46142</v>
      </c>
      <c r="B124" s="16" t="n">
        <f aca="false">IF(YEAR($A124)&lt;&gt;Setup!$B$6,"",SUMIFS(Transactions!$G:$G,Transactions!$H:$H,B$4,Transactions!$A:$A,$A124))</f>
        <v>0</v>
      </c>
      <c r="C124" s="16" t="n">
        <f aca="false">IF(YEAR($A124)&lt;&gt;Setup!$B$6,"",SUMIFS(Transactions!$G:$G,Transactions!$H:$H,C$4,Transactions!$A:$A,$A124))</f>
        <v>0</v>
      </c>
      <c r="D124" s="16" t="n">
        <f aca="false">IF(YEAR($A124)&lt;&gt;Setup!$B$6,"",SUMIFS(Transactions!$G:$G,Transactions!$H:$H,D$4,Transactions!$A:$A,$A124))</f>
        <v>0</v>
      </c>
      <c r="E124" s="16" t="n">
        <f aca="false">IF(YEAR($A124)&lt;&gt;Setup!$B$6,"",SUMIFS(Transactions!$G:$G,Transactions!$H:$H,E$4,Transactions!$A:$A,$A124))</f>
        <v>0</v>
      </c>
      <c r="F124" s="16" t="n">
        <f aca="false">IF(YEAR($A124)&lt;&gt;Setup!$B$6,"",SUMIFS(Transactions!$G:$G,Transactions!$H:$H,F$4,Transactions!$A:$A,$A124))</f>
        <v>0</v>
      </c>
      <c r="G124" s="16" t="n">
        <f aca="false">IF(YEAR($A124)&lt;&gt;Setup!$B$6,"",SUMIFS(Transactions!$G:$G,Transactions!$H:$H,G$4,Transactions!$A:$A,$A124))</f>
        <v>0</v>
      </c>
      <c r="H124" s="16" t="n">
        <f aca="false">IF(YEAR($A124)&lt;&gt;Setup!$B$6,"",SUMIFS(Transactions!$G:$G,Transactions!$H:$H,H$4,Transactions!$A:$A,$A124))</f>
        <v>0</v>
      </c>
      <c r="I124" s="16" t="n">
        <f aca="false">IF(YEAR($A124)&lt;&gt;Setup!$B$6,"",SUMIFS(Transactions!$G:$G,Transactions!$H:$H,I$4,Transactions!$A:$A,$A124))</f>
        <v>0</v>
      </c>
      <c r="J124" s="16" t="n">
        <f aca="false">IF(YEAR($A124)&lt;&gt;Setup!$B$6,"",SUMIFS(Transactions!$G:$G,Transactions!$H:$H,J$4,Transactions!$A:$A,$A124))</f>
        <v>0</v>
      </c>
      <c r="K124" s="16" t="n">
        <f aca="false">IF(YEAR($A124)&lt;&gt;Setup!$B$6,"",SUMIFS(Transactions!$G:$G,Transactions!$H:$H,K$4,Transactions!$A:$A,$A124))</f>
        <v>0</v>
      </c>
      <c r="L124" s="16" t="n">
        <f aca="false">IF(YEAR($A124)&lt;&gt;Setup!$B$6,"",SUMIFS(Transactions!$G:$G,Transactions!$H:$H,L$4,Transactions!$A:$A,$A124))</f>
        <v>0</v>
      </c>
      <c r="M124" s="16" t="n">
        <f aca="false">IF(YEAR($A124)&lt;&gt;Setup!$B$6,"",SUMIFS(Transactions!$G:$G,Transactions!$H:$H,M$4,Transactions!$A:$A,$A124))</f>
        <v>0</v>
      </c>
      <c r="N124" s="16" t="n">
        <f aca="false">IF(YEAR($A124)&lt;&gt;Setup!$B$6,"",SUMIFS(Transactions!$G:$G,Transactions!$H:$H,N$4,Transactions!$A:$A,$A124))</f>
        <v>0</v>
      </c>
      <c r="O124" s="16" t="n">
        <f aca="false">IF(YEAR($A124)&lt;&gt;Setup!$B$6,"",SUMIFS(Transactions!$G:$G,Transactions!$H:$H,O$4,Transactions!$A:$A,$A124))</f>
        <v>0</v>
      </c>
      <c r="P124" s="16" t="n">
        <f aca="false">IF(YEAR($A124)&lt;&gt;Setup!$B$6,"",SUMIFS(Transactions!$G:$G,Transactions!$H:$H,P$4,Transactions!$A:$A,$A124))</f>
        <v>0</v>
      </c>
      <c r="Q124" s="16" t="n">
        <f aca="false">IF(YEAR($A124)&lt;&gt;Setup!$B$6,"",SUM(B124:C124))</f>
        <v>0</v>
      </c>
      <c r="R124" s="16" t="n">
        <f aca="false">IF(YEAR($A124)&lt;&gt;Setup!$B$6,"",SUM(D124:F124))</f>
        <v>0</v>
      </c>
      <c r="S124" s="16" t="n">
        <f aca="false">IF(YEAR($A124)&lt;&gt;Setup!$B$6,"",SUM(G124:L124))</f>
        <v>0</v>
      </c>
      <c r="T124" s="16" t="n">
        <f aca="false">IF(YEAR($A124)&lt;&gt;Setup!$B$6,"",SUM(M124:P124))</f>
        <v>0</v>
      </c>
      <c r="U124" s="20" t="n">
        <f aca="false">IF(YEAR($A124)&lt;&gt;Setup!$B$6,"",SUM(B124:P124))</f>
        <v>0</v>
      </c>
      <c r="V124" s="20" t="n">
        <f aca="false">IF(YEAR($A124)&lt;&gt;Setup!$B$6,"",N(V123)+U124)</f>
        <v>0</v>
      </c>
    </row>
    <row r="125" customFormat="false" ht="15" hidden="false" customHeight="false" outlineLevel="0" collapsed="false">
      <c r="A125" s="19" t="n">
        <f aca="false">DATE(Setup!$B$6,1,1)+120</f>
        <v>46143</v>
      </c>
      <c r="B125" s="16" t="n">
        <f aca="false">IF(YEAR($A125)&lt;&gt;Setup!$B$6,"",SUMIFS(Transactions!$G:$G,Transactions!$H:$H,B$4,Transactions!$A:$A,$A125))</f>
        <v>0</v>
      </c>
      <c r="C125" s="16" t="n">
        <f aca="false">IF(YEAR($A125)&lt;&gt;Setup!$B$6,"",SUMIFS(Transactions!$G:$G,Transactions!$H:$H,C$4,Transactions!$A:$A,$A125))</f>
        <v>0</v>
      </c>
      <c r="D125" s="16" t="n">
        <f aca="false">IF(YEAR($A125)&lt;&gt;Setup!$B$6,"",SUMIFS(Transactions!$G:$G,Transactions!$H:$H,D$4,Transactions!$A:$A,$A125))</f>
        <v>0</v>
      </c>
      <c r="E125" s="16" t="n">
        <f aca="false">IF(YEAR($A125)&lt;&gt;Setup!$B$6,"",SUMIFS(Transactions!$G:$G,Transactions!$H:$H,E$4,Transactions!$A:$A,$A125))</f>
        <v>0</v>
      </c>
      <c r="F125" s="16" t="n">
        <f aca="false">IF(YEAR($A125)&lt;&gt;Setup!$B$6,"",SUMIFS(Transactions!$G:$G,Transactions!$H:$H,F$4,Transactions!$A:$A,$A125))</f>
        <v>0</v>
      </c>
      <c r="G125" s="16" t="n">
        <f aca="false">IF(YEAR($A125)&lt;&gt;Setup!$B$6,"",SUMIFS(Transactions!$G:$G,Transactions!$H:$H,G$4,Transactions!$A:$A,$A125))</f>
        <v>0</v>
      </c>
      <c r="H125" s="16" t="n">
        <f aca="false">IF(YEAR($A125)&lt;&gt;Setup!$B$6,"",SUMIFS(Transactions!$G:$G,Transactions!$H:$H,H$4,Transactions!$A:$A,$A125))</f>
        <v>0</v>
      </c>
      <c r="I125" s="16" t="n">
        <f aca="false">IF(YEAR($A125)&lt;&gt;Setup!$B$6,"",SUMIFS(Transactions!$G:$G,Transactions!$H:$H,I$4,Transactions!$A:$A,$A125))</f>
        <v>0</v>
      </c>
      <c r="J125" s="16" t="n">
        <f aca="false">IF(YEAR($A125)&lt;&gt;Setup!$B$6,"",SUMIFS(Transactions!$G:$G,Transactions!$H:$H,J$4,Transactions!$A:$A,$A125))</f>
        <v>0</v>
      </c>
      <c r="K125" s="16" t="n">
        <f aca="false">IF(YEAR($A125)&lt;&gt;Setup!$B$6,"",SUMIFS(Transactions!$G:$G,Transactions!$H:$H,K$4,Transactions!$A:$A,$A125))</f>
        <v>0</v>
      </c>
      <c r="L125" s="16" t="n">
        <f aca="false">IF(YEAR($A125)&lt;&gt;Setup!$B$6,"",SUMIFS(Transactions!$G:$G,Transactions!$H:$H,L$4,Transactions!$A:$A,$A125))</f>
        <v>0</v>
      </c>
      <c r="M125" s="16" t="n">
        <f aca="false">IF(YEAR($A125)&lt;&gt;Setup!$B$6,"",SUMIFS(Transactions!$G:$G,Transactions!$H:$H,M$4,Transactions!$A:$A,$A125))</f>
        <v>0</v>
      </c>
      <c r="N125" s="16" t="n">
        <f aca="false">IF(YEAR($A125)&lt;&gt;Setup!$B$6,"",SUMIFS(Transactions!$G:$G,Transactions!$H:$H,N$4,Transactions!$A:$A,$A125))</f>
        <v>0</v>
      </c>
      <c r="O125" s="16" t="n">
        <f aca="false">IF(YEAR($A125)&lt;&gt;Setup!$B$6,"",SUMIFS(Transactions!$G:$G,Transactions!$H:$H,O$4,Transactions!$A:$A,$A125))</f>
        <v>0</v>
      </c>
      <c r="P125" s="16" t="n">
        <f aca="false">IF(YEAR($A125)&lt;&gt;Setup!$B$6,"",SUMIFS(Transactions!$G:$G,Transactions!$H:$H,P$4,Transactions!$A:$A,$A125))</f>
        <v>0</v>
      </c>
      <c r="Q125" s="16" t="n">
        <f aca="false">IF(YEAR($A125)&lt;&gt;Setup!$B$6,"",SUM(B125:C125))</f>
        <v>0</v>
      </c>
      <c r="R125" s="16" t="n">
        <f aca="false">IF(YEAR($A125)&lt;&gt;Setup!$B$6,"",SUM(D125:F125))</f>
        <v>0</v>
      </c>
      <c r="S125" s="16" t="n">
        <f aca="false">IF(YEAR($A125)&lt;&gt;Setup!$B$6,"",SUM(G125:L125))</f>
        <v>0</v>
      </c>
      <c r="T125" s="16" t="n">
        <f aca="false">IF(YEAR($A125)&lt;&gt;Setup!$B$6,"",SUM(M125:P125))</f>
        <v>0</v>
      </c>
      <c r="U125" s="20" t="n">
        <f aca="false">IF(YEAR($A125)&lt;&gt;Setup!$B$6,"",SUM(B125:P125))</f>
        <v>0</v>
      </c>
      <c r="V125" s="20" t="n">
        <f aca="false">IF(YEAR($A125)&lt;&gt;Setup!$B$6,"",N(V124)+U125)</f>
        <v>0</v>
      </c>
    </row>
    <row r="126" customFormat="false" ht="15" hidden="false" customHeight="false" outlineLevel="0" collapsed="false">
      <c r="A126" s="19" t="n">
        <f aca="false">DATE(Setup!$B$6,1,1)+121</f>
        <v>46144</v>
      </c>
      <c r="B126" s="16" t="n">
        <f aca="false">IF(YEAR($A126)&lt;&gt;Setup!$B$6,"",SUMIFS(Transactions!$G:$G,Transactions!$H:$H,B$4,Transactions!$A:$A,$A126))</f>
        <v>0</v>
      </c>
      <c r="C126" s="16" t="n">
        <f aca="false">IF(YEAR($A126)&lt;&gt;Setup!$B$6,"",SUMIFS(Transactions!$G:$G,Transactions!$H:$H,C$4,Transactions!$A:$A,$A126))</f>
        <v>0</v>
      </c>
      <c r="D126" s="16" t="n">
        <f aca="false">IF(YEAR($A126)&lt;&gt;Setup!$B$6,"",SUMIFS(Transactions!$G:$G,Transactions!$H:$H,D$4,Transactions!$A:$A,$A126))</f>
        <v>0</v>
      </c>
      <c r="E126" s="16" t="n">
        <f aca="false">IF(YEAR($A126)&lt;&gt;Setup!$B$6,"",SUMIFS(Transactions!$G:$G,Transactions!$H:$H,E$4,Transactions!$A:$A,$A126))</f>
        <v>0</v>
      </c>
      <c r="F126" s="16" t="n">
        <f aca="false">IF(YEAR($A126)&lt;&gt;Setup!$B$6,"",SUMIFS(Transactions!$G:$G,Transactions!$H:$H,F$4,Transactions!$A:$A,$A126))</f>
        <v>0</v>
      </c>
      <c r="G126" s="16" t="n">
        <f aca="false">IF(YEAR($A126)&lt;&gt;Setup!$B$6,"",SUMIFS(Transactions!$G:$G,Transactions!$H:$H,G$4,Transactions!$A:$A,$A126))</f>
        <v>0</v>
      </c>
      <c r="H126" s="16" t="n">
        <f aca="false">IF(YEAR($A126)&lt;&gt;Setup!$B$6,"",SUMIFS(Transactions!$G:$G,Transactions!$H:$H,H$4,Transactions!$A:$A,$A126))</f>
        <v>0</v>
      </c>
      <c r="I126" s="16" t="n">
        <f aca="false">IF(YEAR($A126)&lt;&gt;Setup!$B$6,"",SUMIFS(Transactions!$G:$G,Transactions!$H:$H,I$4,Transactions!$A:$A,$A126))</f>
        <v>0</v>
      </c>
      <c r="J126" s="16" t="n">
        <f aca="false">IF(YEAR($A126)&lt;&gt;Setup!$B$6,"",SUMIFS(Transactions!$G:$G,Transactions!$H:$H,J$4,Transactions!$A:$A,$A126))</f>
        <v>0</v>
      </c>
      <c r="K126" s="16" t="n">
        <f aca="false">IF(YEAR($A126)&lt;&gt;Setup!$B$6,"",SUMIFS(Transactions!$G:$G,Transactions!$H:$H,K$4,Transactions!$A:$A,$A126))</f>
        <v>0</v>
      </c>
      <c r="L126" s="16" t="n">
        <f aca="false">IF(YEAR($A126)&lt;&gt;Setup!$B$6,"",SUMIFS(Transactions!$G:$G,Transactions!$H:$H,L$4,Transactions!$A:$A,$A126))</f>
        <v>0</v>
      </c>
      <c r="M126" s="16" t="n">
        <f aca="false">IF(YEAR($A126)&lt;&gt;Setup!$B$6,"",SUMIFS(Transactions!$G:$G,Transactions!$H:$H,M$4,Transactions!$A:$A,$A126))</f>
        <v>0</v>
      </c>
      <c r="N126" s="16" t="n">
        <f aca="false">IF(YEAR($A126)&lt;&gt;Setup!$B$6,"",SUMIFS(Transactions!$G:$G,Transactions!$H:$H,N$4,Transactions!$A:$A,$A126))</f>
        <v>0</v>
      </c>
      <c r="O126" s="16" t="n">
        <f aca="false">IF(YEAR($A126)&lt;&gt;Setup!$B$6,"",SUMIFS(Transactions!$G:$G,Transactions!$H:$H,O$4,Transactions!$A:$A,$A126))</f>
        <v>0</v>
      </c>
      <c r="P126" s="16" t="n">
        <f aca="false">IF(YEAR($A126)&lt;&gt;Setup!$B$6,"",SUMIFS(Transactions!$G:$G,Transactions!$H:$H,P$4,Transactions!$A:$A,$A126))</f>
        <v>0</v>
      </c>
      <c r="Q126" s="16" t="n">
        <f aca="false">IF(YEAR($A126)&lt;&gt;Setup!$B$6,"",SUM(B126:C126))</f>
        <v>0</v>
      </c>
      <c r="R126" s="16" t="n">
        <f aca="false">IF(YEAR($A126)&lt;&gt;Setup!$B$6,"",SUM(D126:F126))</f>
        <v>0</v>
      </c>
      <c r="S126" s="16" t="n">
        <f aca="false">IF(YEAR($A126)&lt;&gt;Setup!$B$6,"",SUM(G126:L126))</f>
        <v>0</v>
      </c>
      <c r="T126" s="16" t="n">
        <f aca="false">IF(YEAR($A126)&lt;&gt;Setup!$B$6,"",SUM(M126:P126))</f>
        <v>0</v>
      </c>
      <c r="U126" s="20" t="n">
        <f aca="false">IF(YEAR($A126)&lt;&gt;Setup!$B$6,"",SUM(B126:P126))</f>
        <v>0</v>
      </c>
      <c r="V126" s="20" t="n">
        <f aca="false">IF(YEAR($A126)&lt;&gt;Setup!$B$6,"",N(V125)+U126)</f>
        <v>0</v>
      </c>
    </row>
    <row r="127" customFormat="false" ht="15" hidden="false" customHeight="false" outlineLevel="0" collapsed="false">
      <c r="A127" s="19" t="n">
        <f aca="false">DATE(Setup!$B$6,1,1)+122</f>
        <v>46145</v>
      </c>
      <c r="B127" s="16" t="n">
        <f aca="false">IF(YEAR($A127)&lt;&gt;Setup!$B$6,"",SUMIFS(Transactions!$G:$G,Transactions!$H:$H,B$4,Transactions!$A:$A,$A127))</f>
        <v>0</v>
      </c>
      <c r="C127" s="16" t="n">
        <f aca="false">IF(YEAR($A127)&lt;&gt;Setup!$B$6,"",SUMIFS(Transactions!$G:$G,Transactions!$H:$H,C$4,Transactions!$A:$A,$A127))</f>
        <v>0</v>
      </c>
      <c r="D127" s="16" t="n">
        <f aca="false">IF(YEAR($A127)&lt;&gt;Setup!$B$6,"",SUMIFS(Transactions!$G:$G,Transactions!$H:$H,D$4,Transactions!$A:$A,$A127))</f>
        <v>0</v>
      </c>
      <c r="E127" s="16" t="n">
        <f aca="false">IF(YEAR($A127)&lt;&gt;Setup!$B$6,"",SUMIFS(Transactions!$G:$G,Transactions!$H:$H,E$4,Transactions!$A:$A,$A127))</f>
        <v>0</v>
      </c>
      <c r="F127" s="16" t="n">
        <f aca="false">IF(YEAR($A127)&lt;&gt;Setup!$B$6,"",SUMIFS(Transactions!$G:$G,Transactions!$H:$H,F$4,Transactions!$A:$A,$A127))</f>
        <v>0</v>
      </c>
      <c r="G127" s="16" t="n">
        <f aca="false">IF(YEAR($A127)&lt;&gt;Setup!$B$6,"",SUMIFS(Transactions!$G:$G,Transactions!$H:$H,G$4,Transactions!$A:$A,$A127))</f>
        <v>0</v>
      </c>
      <c r="H127" s="16" t="n">
        <f aca="false">IF(YEAR($A127)&lt;&gt;Setup!$B$6,"",SUMIFS(Transactions!$G:$G,Transactions!$H:$H,H$4,Transactions!$A:$A,$A127))</f>
        <v>0</v>
      </c>
      <c r="I127" s="16" t="n">
        <f aca="false">IF(YEAR($A127)&lt;&gt;Setup!$B$6,"",SUMIFS(Transactions!$G:$G,Transactions!$H:$H,I$4,Transactions!$A:$A,$A127))</f>
        <v>0</v>
      </c>
      <c r="J127" s="16" t="n">
        <f aca="false">IF(YEAR($A127)&lt;&gt;Setup!$B$6,"",SUMIFS(Transactions!$G:$G,Transactions!$H:$H,J$4,Transactions!$A:$A,$A127))</f>
        <v>0</v>
      </c>
      <c r="K127" s="16" t="n">
        <f aca="false">IF(YEAR($A127)&lt;&gt;Setup!$B$6,"",SUMIFS(Transactions!$G:$G,Transactions!$H:$H,K$4,Transactions!$A:$A,$A127))</f>
        <v>0</v>
      </c>
      <c r="L127" s="16" t="n">
        <f aca="false">IF(YEAR($A127)&lt;&gt;Setup!$B$6,"",SUMIFS(Transactions!$G:$G,Transactions!$H:$H,L$4,Transactions!$A:$A,$A127))</f>
        <v>0</v>
      </c>
      <c r="M127" s="16" t="n">
        <f aca="false">IF(YEAR($A127)&lt;&gt;Setup!$B$6,"",SUMIFS(Transactions!$G:$G,Transactions!$H:$H,M$4,Transactions!$A:$A,$A127))</f>
        <v>0</v>
      </c>
      <c r="N127" s="16" t="n">
        <f aca="false">IF(YEAR($A127)&lt;&gt;Setup!$B$6,"",SUMIFS(Transactions!$G:$G,Transactions!$H:$H,N$4,Transactions!$A:$A,$A127))</f>
        <v>0</v>
      </c>
      <c r="O127" s="16" t="n">
        <f aca="false">IF(YEAR($A127)&lt;&gt;Setup!$B$6,"",SUMIFS(Transactions!$G:$G,Transactions!$H:$H,O$4,Transactions!$A:$A,$A127))</f>
        <v>0</v>
      </c>
      <c r="P127" s="16" t="n">
        <f aca="false">IF(YEAR($A127)&lt;&gt;Setup!$B$6,"",SUMIFS(Transactions!$G:$G,Transactions!$H:$H,P$4,Transactions!$A:$A,$A127))</f>
        <v>0</v>
      </c>
      <c r="Q127" s="16" t="n">
        <f aca="false">IF(YEAR($A127)&lt;&gt;Setup!$B$6,"",SUM(B127:C127))</f>
        <v>0</v>
      </c>
      <c r="R127" s="16" t="n">
        <f aca="false">IF(YEAR($A127)&lt;&gt;Setup!$B$6,"",SUM(D127:F127))</f>
        <v>0</v>
      </c>
      <c r="S127" s="16" t="n">
        <f aca="false">IF(YEAR($A127)&lt;&gt;Setup!$B$6,"",SUM(G127:L127))</f>
        <v>0</v>
      </c>
      <c r="T127" s="16" t="n">
        <f aca="false">IF(YEAR($A127)&lt;&gt;Setup!$B$6,"",SUM(M127:P127))</f>
        <v>0</v>
      </c>
      <c r="U127" s="20" t="n">
        <f aca="false">IF(YEAR($A127)&lt;&gt;Setup!$B$6,"",SUM(B127:P127))</f>
        <v>0</v>
      </c>
      <c r="V127" s="20" t="n">
        <f aca="false">IF(YEAR($A127)&lt;&gt;Setup!$B$6,"",N(V126)+U127)</f>
        <v>0</v>
      </c>
    </row>
    <row r="128" customFormat="false" ht="15" hidden="false" customHeight="false" outlineLevel="0" collapsed="false">
      <c r="A128" s="19" t="n">
        <f aca="false">DATE(Setup!$B$6,1,1)+123</f>
        <v>46146</v>
      </c>
      <c r="B128" s="16" t="n">
        <f aca="false">IF(YEAR($A128)&lt;&gt;Setup!$B$6,"",SUMIFS(Transactions!$G:$G,Transactions!$H:$H,B$4,Transactions!$A:$A,$A128))</f>
        <v>0</v>
      </c>
      <c r="C128" s="16" t="n">
        <f aca="false">IF(YEAR($A128)&lt;&gt;Setup!$B$6,"",SUMIFS(Transactions!$G:$G,Transactions!$H:$H,C$4,Transactions!$A:$A,$A128))</f>
        <v>0</v>
      </c>
      <c r="D128" s="16" t="n">
        <f aca="false">IF(YEAR($A128)&lt;&gt;Setup!$B$6,"",SUMIFS(Transactions!$G:$G,Transactions!$H:$H,D$4,Transactions!$A:$A,$A128))</f>
        <v>0</v>
      </c>
      <c r="E128" s="16" t="n">
        <f aca="false">IF(YEAR($A128)&lt;&gt;Setup!$B$6,"",SUMIFS(Transactions!$G:$G,Transactions!$H:$H,E$4,Transactions!$A:$A,$A128))</f>
        <v>0</v>
      </c>
      <c r="F128" s="16" t="n">
        <f aca="false">IF(YEAR($A128)&lt;&gt;Setup!$B$6,"",SUMIFS(Transactions!$G:$G,Transactions!$H:$H,F$4,Transactions!$A:$A,$A128))</f>
        <v>0</v>
      </c>
      <c r="G128" s="16" t="n">
        <f aca="false">IF(YEAR($A128)&lt;&gt;Setup!$B$6,"",SUMIFS(Transactions!$G:$G,Transactions!$H:$H,G$4,Transactions!$A:$A,$A128))</f>
        <v>0</v>
      </c>
      <c r="H128" s="16" t="n">
        <f aca="false">IF(YEAR($A128)&lt;&gt;Setup!$B$6,"",SUMIFS(Transactions!$G:$G,Transactions!$H:$H,H$4,Transactions!$A:$A,$A128))</f>
        <v>0</v>
      </c>
      <c r="I128" s="16" t="n">
        <f aca="false">IF(YEAR($A128)&lt;&gt;Setup!$B$6,"",SUMIFS(Transactions!$G:$G,Transactions!$H:$H,I$4,Transactions!$A:$A,$A128))</f>
        <v>0</v>
      </c>
      <c r="J128" s="16" t="n">
        <f aca="false">IF(YEAR($A128)&lt;&gt;Setup!$B$6,"",SUMIFS(Transactions!$G:$G,Transactions!$H:$H,J$4,Transactions!$A:$A,$A128))</f>
        <v>0</v>
      </c>
      <c r="K128" s="16" t="n">
        <f aca="false">IF(YEAR($A128)&lt;&gt;Setup!$B$6,"",SUMIFS(Transactions!$G:$G,Transactions!$H:$H,K$4,Transactions!$A:$A,$A128))</f>
        <v>0</v>
      </c>
      <c r="L128" s="16" t="n">
        <f aca="false">IF(YEAR($A128)&lt;&gt;Setup!$B$6,"",SUMIFS(Transactions!$G:$G,Transactions!$H:$H,L$4,Transactions!$A:$A,$A128))</f>
        <v>0</v>
      </c>
      <c r="M128" s="16" t="n">
        <f aca="false">IF(YEAR($A128)&lt;&gt;Setup!$B$6,"",SUMIFS(Transactions!$G:$G,Transactions!$H:$H,M$4,Transactions!$A:$A,$A128))</f>
        <v>0</v>
      </c>
      <c r="N128" s="16" t="n">
        <f aca="false">IF(YEAR($A128)&lt;&gt;Setup!$B$6,"",SUMIFS(Transactions!$G:$G,Transactions!$H:$H,N$4,Transactions!$A:$A,$A128))</f>
        <v>0</v>
      </c>
      <c r="O128" s="16" t="n">
        <f aca="false">IF(YEAR($A128)&lt;&gt;Setup!$B$6,"",SUMIFS(Transactions!$G:$G,Transactions!$H:$H,O$4,Transactions!$A:$A,$A128))</f>
        <v>0</v>
      </c>
      <c r="P128" s="16" t="n">
        <f aca="false">IF(YEAR($A128)&lt;&gt;Setup!$B$6,"",SUMIFS(Transactions!$G:$G,Transactions!$H:$H,P$4,Transactions!$A:$A,$A128))</f>
        <v>0</v>
      </c>
      <c r="Q128" s="16" t="n">
        <f aca="false">IF(YEAR($A128)&lt;&gt;Setup!$B$6,"",SUM(B128:C128))</f>
        <v>0</v>
      </c>
      <c r="R128" s="16" t="n">
        <f aca="false">IF(YEAR($A128)&lt;&gt;Setup!$B$6,"",SUM(D128:F128))</f>
        <v>0</v>
      </c>
      <c r="S128" s="16" t="n">
        <f aca="false">IF(YEAR($A128)&lt;&gt;Setup!$B$6,"",SUM(G128:L128))</f>
        <v>0</v>
      </c>
      <c r="T128" s="16" t="n">
        <f aca="false">IF(YEAR($A128)&lt;&gt;Setup!$B$6,"",SUM(M128:P128))</f>
        <v>0</v>
      </c>
      <c r="U128" s="20" t="n">
        <f aca="false">IF(YEAR($A128)&lt;&gt;Setup!$B$6,"",SUM(B128:P128))</f>
        <v>0</v>
      </c>
      <c r="V128" s="20" t="n">
        <f aca="false">IF(YEAR($A128)&lt;&gt;Setup!$B$6,"",N(V127)+U128)</f>
        <v>0</v>
      </c>
    </row>
    <row r="129" customFormat="false" ht="15" hidden="false" customHeight="false" outlineLevel="0" collapsed="false">
      <c r="A129" s="19" t="n">
        <f aca="false">DATE(Setup!$B$6,1,1)+124</f>
        <v>46147</v>
      </c>
      <c r="B129" s="16" t="n">
        <f aca="false">IF(YEAR($A129)&lt;&gt;Setup!$B$6,"",SUMIFS(Transactions!$G:$G,Transactions!$H:$H,B$4,Transactions!$A:$A,$A129))</f>
        <v>0</v>
      </c>
      <c r="C129" s="16" t="n">
        <f aca="false">IF(YEAR($A129)&lt;&gt;Setup!$B$6,"",SUMIFS(Transactions!$G:$G,Transactions!$H:$H,C$4,Transactions!$A:$A,$A129))</f>
        <v>0</v>
      </c>
      <c r="D129" s="16" t="n">
        <f aca="false">IF(YEAR($A129)&lt;&gt;Setup!$B$6,"",SUMIFS(Transactions!$G:$G,Transactions!$H:$H,D$4,Transactions!$A:$A,$A129))</f>
        <v>0</v>
      </c>
      <c r="E129" s="16" t="n">
        <f aca="false">IF(YEAR($A129)&lt;&gt;Setup!$B$6,"",SUMIFS(Transactions!$G:$G,Transactions!$H:$H,E$4,Transactions!$A:$A,$A129))</f>
        <v>0</v>
      </c>
      <c r="F129" s="16" t="n">
        <f aca="false">IF(YEAR($A129)&lt;&gt;Setup!$B$6,"",SUMIFS(Transactions!$G:$G,Transactions!$H:$H,F$4,Transactions!$A:$A,$A129))</f>
        <v>0</v>
      </c>
      <c r="G129" s="16" t="n">
        <f aca="false">IF(YEAR($A129)&lt;&gt;Setup!$B$6,"",SUMIFS(Transactions!$G:$G,Transactions!$H:$H,G$4,Transactions!$A:$A,$A129))</f>
        <v>0</v>
      </c>
      <c r="H129" s="16" t="n">
        <f aca="false">IF(YEAR($A129)&lt;&gt;Setup!$B$6,"",SUMIFS(Transactions!$G:$G,Transactions!$H:$H,H$4,Transactions!$A:$A,$A129))</f>
        <v>0</v>
      </c>
      <c r="I129" s="16" t="n">
        <f aca="false">IF(YEAR($A129)&lt;&gt;Setup!$B$6,"",SUMIFS(Transactions!$G:$G,Transactions!$H:$H,I$4,Transactions!$A:$A,$A129))</f>
        <v>0</v>
      </c>
      <c r="J129" s="16" t="n">
        <f aca="false">IF(YEAR($A129)&lt;&gt;Setup!$B$6,"",SUMIFS(Transactions!$G:$G,Transactions!$H:$H,J$4,Transactions!$A:$A,$A129))</f>
        <v>0</v>
      </c>
      <c r="K129" s="16" t="n">
        <f aca="false">IF(YEAR($A129)&lt;&gt;Setup!$B$6,"",SUMIFS(Transactions!$G:$G,Transactions!$H:$H,K$4,Transactions!$A:$A,$A129))</f>
        <v>0</v>
      </c>
      <c r="L129" s="16" t="n">
        <f aca="false">IF(YEAR($A129)&lt;&gt;Setup!$B$6,"",SUMIFS(Transactions!$G:$G,Transactions!$H:$H,L$4,Transactions!$A:$A,$A129))</f>
        <v>0</v>
      </c>
      <c r="M129" s="16" t="n">
        <f aca="false">IF(YEAR($A129)&lt;&gt;Setup!$B$6,"",SUMIFS(Transactions!$G:$G,Transactions!$H:$H,M$4,Transactions!$A:$A,$A129))</f>
        <v>0</v>
      </c>
      <c r="N129" s="16" t="n">
        <f aca="false">IF(YEAR($A129)&lt;&gt;Setup!$B$6,"",SUMIFS(Transactions!$G:$G,Transactions!$H:$H,N$4,Transactions!$A:$A,$A129))</f>
        <v>0</v>
      </c>
      <c r="O129" s="16" t="n">
        <f aca="false">IF(YEAR($A129)&lt;&gt;Setup!$B$6,"",SUMIFS(Transactions!$G:$G,Transactions!$H:$H,O$4,Transactions!$A:$A,$A129))</f>
        <v>0</v>
      </c>
      <c r="P129" s="16" t="n">
        <f aca="false">IF(YEAR($A129)&lt;&gt;Setup!$B$6,"",SUMIFS(Transactions!$G:$G,Transactions!$H:$H,P$4,Transactions!$A:$A,$A129))</f>
        <v>0</v>
      </c>
      <c r="Q129" s="16" t="n">
        <f aca="false">IF(YEAR($A129)&lt;&gt;Setup!$B$6,"",SUM(B129:C129))</f>
        <v>0</v>
      </c>
      <c r="R129" s="16" t="n">
        <f aca="false">IF(YEAR($A129)&lt;&gt;Setup!$B$6,"",SUM(D129:F129))</f>
        <v>0</v>
      </c>
      <c r="S129" s="16" t="n">
        <f aca="false">IF(YEAR($A129)&lt;&gt;Setup!$B$6,"",SUM(G129:L129))</f>
        <v>0</v>
      </c>
      <c r="T129" s="16" t="n">
        <f aca="false">IF(YEAR($A129)&lt;&gt;Setup!$B$6,"",SUM(M129:P129))</f>
        <v>0</v>
      </c>
      <c r="U129" s="20" t="n">
        <f aca="false">IF(YEAR($A129)&lt;&gt;Setup!$B$6,"",SUM(B129:P129))</f>
        <v>0</v>
      </c>
      <c r="V129" s="20" t="n">
        <f aca="false">IF(YEAR($A129)&lt;&gt;Setup!$B$6,"",N(V128)+U129)</f>
        <v>0</v>
      </c>
    </row>
    <row r="130" customFormat="false" ht="15" hidden="false" customHeight="false" outlineLevel="0" collapsed="false">
      <c r="A130" s="19" t="n">
        <f aca="false">DATE(Setup!$B$6,1,1)+125</f>
        <v>46148</v>
      </c>
      <c r="B130" s="16" t="n">
        <f aca="false">IF(YEAR($A130)&lt;&gt;Setup!$B$6,"",SUMIFS(Transactions!$G:$G,Transactions!$H:$H,B$4,Transactions!$A:$A,$A130))</f>
        <v>0</v>
      </c>
      <c r="C130" s="16" t="n">
        <f aca="false">IF(YEAR($A130)&lt;&gt;Setup!$B$6,"",SUMIFS(Transactions!$G:$G,Transactions!$H:$H,C$4,Transactions!$A:$A,$A130))</f>
        <v>0</v>
      </c>
      <c r="D130" s="16" t="n">
        <f aca="false">IF(YEAR($A130)&lt;&gt;Setup!$B$6,"",SUMIFS(Transactions!$G:$G,Transactions!$H:$H,D$4,Transactions!$A:$A,$A130))</f>
        <v>0</v>
      </c>
      <c r="E130" s="16" t="n">
        <f aca="false">IF(YEAR($A130)&lt;&gt;Setup!$B$6,"",SUMIFS(Transactions!$G:$G,Transactions!$H:$H,E$4,Transactions!$A:$A,$A130))</f>
        <v>0</v>
      </c>
      <c r="F130" s="16" t="n">
        <f aca="false">IF(YEAR($A130)&lt;&gt;Setup!$B$6,"",SUMIFS(Transactions!$G:$G,Transactions!$H:$H,F$4,Transactions!$A:$A,$A130))</f>
        <v>0</v>
      </c>
      <c r="G130" s="16" t="n">
        <f aca="false">IF(YEAR($A130)&lt;&gt;Setup!$B$6,"",SUMIFS(Transactions!$G:$G,Transactions!$H:$H,G$4,Transactions!$A:$A,$A130))</f>
        <v>0</v>
      </c>
      <c r="H130" s="16" t="n">
        <f aca="false">IF(YEAR($A130)&lt;&gt;Setup!$B$6,"",SUMIFS(Transactions!$G:$G,Transactions!$H:$H,H$4,Transactions!$A:$A,$A130))</f>
        <v>0</v>
      </c>
      <c r="I130" s="16" t="n">
        <f aca="false">IF(YEAR($A130)&lt;&gt;Setup!$B$6,"",SUMIFS(Transactions!$G:$G,Transactions!$H:$H,I$4,Transactions!$A:$A,$A130))</f>
        <v>0</v>
      </c>
      <c r="J130" s="16" t="n">
        <f aca="false">IF(YEAR($A130)&lt;&gt;Setup!$B$6,"",SUMIFS(Transactions!$G:$G,Transactions!$H:$H,J$4,Transactions!$A:$A,$A130))</f>
        <v>0</v>
      </c>
      <c r="K130" s="16" t="n">
        <f aca="false">IF(YEAR($A130)&lt;&gt;Setup!$B$6,"",SUMIFS(Transactions!$G:$G,Transactions!$H:$H,K$4,Transactions!$A:$A,$A130))</f>
        <v>0</v>
      </c>
      <c r="L130" s="16" t="n">
        <f aca="false">IF(YEAR($A130)&lt;&gt;Setup!$B$6,"",SUMIFS(Transactions!$G:$G,Transactions!$H:$H,L$4,Transactions!$A:$A,$A130))</f>
        <v>0</v>
      </c>
      <c r="M130" s="16" t="n">
        <f aca="false">IF(YEAR($A130)&lt;&gt;Setup!$B$6,"",SUMIFS(Transactions!$G:$G,Transactions!$H:$H,M$4,Transactions!$A:$A,$A130))</f>
        <v>0</v>
      </c>
      <c r="N130" s="16" t="n">
        <f aca="false">IF(YEAR($A130)&lt;&gt;Setup!$B$6,"",SUMIFS(Transactions!$G:$G,Transactions!$H:$H,N$4,Transactions!$A:$A,$A130))</f>
        <v>0</v>
      </c>
      <c r="O130" s="16" t="n">
        <f aca="false">IF(YEAR($A130)&lt;&gt;Setup!$B$6,"",SUMIFS(Transactions!$G:$G,Transactions!$H:$H,O$4,Transactions!$A:$A,$A130))</f>
        <v>0</v>
      </c>
      <c r="P130" s="16" t="n">
        <f aca="false">IF(YEAR($A130)&lt;&gt;Setup!$B$6,"",SUMIFS(Transactions!$G:$G,Transactions!$H:$H,P$4,Transactions!$A:$A,$A130))</f>
        <v>0</v>
      </c>
      <c r="Q130" s="16" t="n">
        <f aca="false">IF(YEAR($A130)&lt;&gt;Setup!$B$6,"",SUM(B130:C130))</f>
        <v>0</v>
      </c>
      <c r="R130" s="16" t="n">
        <f aca="false">IF(YEAR($A130)&lt;&gt;Setup!$B$6,"",SUM(D130:F130))</f>
        <v>0</v>
      </c>
      <c r="S130" s="16" t="n">
        <f aca="false">IF(YEAR($A130)&lt;&gt;Setup!$B$6,"",SUM(G130:L130))</f>
        <v>0</v>
      </c>
      <c r="T130" s="16" t="n">
        <f aca="false">IF(YEAR($A130)&lt;&gt;Setup!$B$6,"",SUM(M130:P130))</f>
        <v>0</v>
      </c>
      <c r="U130" s="20" t="n">
        <f aca="false">IF(YEAR($A130)&lt;&gt;Setup!$B$6,"",SUM(B130:P130))</f>
        <v>0</v>
      </c>
      <c r="V130" s="20" t="n">
        <f aca="false">IF(YEAR($A130)&lt;&gt;Setup!$B$6,"",N(V129)+U130)</f>
        <v>0</v>
      </c>
    </row>
    <row r="131" customFormat="false" ht="15" hidden="false" customHeight="false" outlineLevel="0" collapsed="false">
      <c r="A131" s="19" t="n">
        <f aca="false">DATE(Setup!$B$6,1,1)+126</f>
        <v>46149</v>
      </c>
      <c r="B131" s="16" t="n">
        <f aca="false">IF(YEAR($A131)&lt;&gt;Setup!$B$6,"",SUMIFS(Transactions!$G:$G,Transactions!$H:$H,B$4,Transactions!$A:$A,$A131))</f>
        <v>0</v>
      </c>
      <c r="C131" s="16" t="n">
        <f aca="false">IF(YEAR($A131)&lt;&gt;Setup!$B$6,"",SUMIFS(Transactions!$G:$G,Transactions!$H:$H,C$4,Transactions!$A:$A,$A131))</f>
        <v>0</v>
      </c>
      <c r="D131" s="16" t="n">
        <f aca="false">IF(YEAR($A131)&lt;&gt;Setup!$B$6,"",SUMIFS(Transactions!$G:$G,Transactions!$H:$H,D$4,Transactions!$A:$A,$A131))</f>
        <v>0</v>
      </c>
      <c r="E131" s="16" t="n">
        <f aca="false">IF(YEAR($A131)&lt;&gt;Setup!$B$6,"",SUMIFS(Transactions!$G:$G,Transactions!$H:$H,E$4,Transactions!$A:$A,$A131))</f>
        <v>0</v>
      </c>
      <c r="F131" s="16" t="n">
        <f aca="false">IF(YEAR($A131)&lt;&gt;Setup!$B$6,"",SUMIFS(Transactions!$G:$G,Transactions!$H:$H,F$4,Transactions!$A:$A,$A131))</f>
        <v>0</v>
      </c>
      <c r="G131" s="16" t="n">
        <f aca="false">IF(YEAR($A131)&lt;&gt;Setup!$B$6,"",SUMIFS(Transactions!$G:$G,Transactions!$H:$H,G$4,Transactions!$A:$A,$A131))</f>
        <v>0</v>
      </c>
      <c r="H131" s="16" t="n">
        <f aca="false">IF(YEAR($A131)&lt;&gt;Setup!$B$6,"",SUMIFS(Transactions!$G:$G,Transactions!$H:$H,H$4,Transactions!$A:$A,$A131))</f>
        <v>0</v>
      </c>
      <c r="I131" s="16" t="n">
        <f aca="false">IF(YEAR($A131)&lt;&gt;Setup!$B$6,"",SUMIFS(Transactions!$G:$G,Transactions!$H:$H,I$4,Transactions!$A:$A,$A131))</f>
        <v>0</v>
      </c>
      <c r="J131" s="16" t="n">
        <f aca="false">IF(YEAR($A131)&lt;&gt;Setup!$B$6,"",SUMIFS(Transactions!$G:$G,Transactions!$H:$H,J$4,Transactions!$A:$A,$A131))</f>
        <v>0</v>
      </c>
      <c r="K131" s="16" t="n">
        <f aca="false">IF(YEAR($A131)&lt;&gt;Setup!$B$6,"",SUMIFS(Transactions!$G:$G,Transactions!$H:$H,K$4,Transactions!$A:$A,$A131))</f>
        <v>0</v>
      </c>
      <c r="L131" s="16" t="n">
        <f aca="false">IF(YEAR($A131)&lt;&gt;Setup!$B$6,"",SUMIFS(Transactions!$G:$G,Transactions!$H:$H,L$4,Transactions!$A:$A,$A131))</f>
        <v>0</v>
      </c>
      <c r="M131" s="16" t="n">
        <f aca="false">IF(YEAR($A131)&lt;&gt;Setup!$B$6,"",SUMIFS(Transactions!$G:$G,Transactions!$H:$H,M$4,Transactions!$A:$A,$A131))</f>
        <v>0</v>
      </c>
      <c r="N131" s="16" t="n">
        <f aca="false">IF(YEAR($A131)&lt;&gt;Setup!$B$6,"",SUMIFS(Transactions!$G:$G,Transactions!$H:$H,N$4,Transactions!$A:$A,$A131))</f>
        <v>0</v>
      </c>
      <c r="O131" s="16" t="n">
        <f aca="false">IF(YEAR($A131)&lt;&gt;Setup!$B$6,"",SUMIFS(Transactions!$G:$G,Transactions!$H:$H,O$4,Transactions!$A:$A,$A131))</f>
        <v>0</v>
      </c>
      <c r="P131" s="16" t="n">
        <f aca="false">IF(YEAR($A131)&lt;&gt;Setup!$B$6,"",SUMIFS(Transactions!$G:$G,Transactions!$H:$H,P$4,Transactions!$A:$A,$A131))</f>
        <v>0</v>
      </c>
      <c r="Q131" s="16" t="n">
        <f aca="false">IF(YEAR($A131)&lt;&gt;Setup!$B$6,"",SUM(B131:C131))</f>
        <v>0</v>
      </c>
      <c r="R131" s="16" t="n">
        <f aca="false">IF(YEAR($A131)&lt;&gt;Setup!$B$6,"",SUM(D131:F131))</f>
        <v>0</v>
      </c>
      <c r="S131" s="16" t="n">
        <f aca="false">IF(YEAR($A131)&lt;&gt;Setup!$B$6,"",SUM(G131:L131))</f>
        <v>0</v>
      </c>
      <c r="T131" s="16" t="n">
        <f aca="false">IF(YEAR($A131)&lt;&gt;Setup!$B$6,"",SUM(M131:P131))</f>
        <v>0</v>
      </c>
      <c r="U131" s="20" t="n">
        <f aca="false">IF(YEAR($A131)&lt;&gt;Setup!$B$6,"",SUM(B131:P131))</f>
        <v>0</v>
      </c>
      <c r="V131" s="20" t="n">
        <f aca="false">IF(YEAR($A131)&lt;&gt;Setup!$B$6,"",N(V130)+U131)</f>
        <v>0</v>
      </c>
    </row>
    <row r="132" customFormat="false" ht="15" hidden="false" customHeight="false" outlineLevel="0" collapsed="false">
      <c r="A132" s="19" t="n">
        <f aca="false">DATE(Setup!$B$6,1,1)+127</f>
        <v>46150</v>
      </c>
      <c r="B132" s="16" t="n">
        <f aca="false">IF(YEAR($A132)&lt;&gt;Setup!$B$6,"",SUMIFS(Transactions!$G:$G,Transactions!$H:$H,B$4,Transactions!$A:$A,$A132))</f>
        <v>0</v>
      </c>
      <c r="C132" s="16" t="n">
        <f aca="false">IF(YEAR($A132)&lt;&gt;Setup!$B$6,"",SUMIFS(Transactions!$G:$G,Transactions!$H:$H,C$4,Transactions!$A:$A,$A132))</f>
        <v>0</v>
      </c>
      <c r="D132" s="16" t="n">
        <f aca="false">IF(YEAR($A132)&lt;&gt;Setup!$B$6,"",SUMIFS(Transactions!$G:$G,Transactions!$H:$H,D$4,Transactions!$A:$A,$A132))</f>
        <v>0</v>
      </c>
      <c r="E132" s="16" t="n">
        <f aca="false">IF(YEAR($A132)&lt;&gt;Setup!$B$6,"",SUMIFS(Transactions!$G:$G,Transactions!$H:$H,E$4,Transactions!$A:$A,$A132))</f>
        <v>0</v>
      </c>
      <c r="F132" s="16" t="n">
        <f aca="false">IF(YEAR($A132)&lt;&gt;Setup!$B$6,"",SUMIFS(Transactions!$G:$G,Transactions!$H:$H,F$4,Transactions!$A:$A,$A132))</f>
        <v>0</v>
      </c>
      <c r="G132" s="16" t="n">
        <f aca="false">IF(YEAR($A132)&lt;&gt;Setup!$B$6,"",SUMIFS(Transactions!$G:$G,Transactions!$H:$H,G$4,Transactions!$A:$A,$A132))</f>
        <v>0</v>
      </c>
      <c r="H132" s="16" t="n">
        <f aca="false">IF(YEAR($A132)&lt;&gt;Setup!$B$6,"",SUMIFS(Transactions!$G:$G,Transactions!$H:$H,H$4,Transactions!$A:$A,$A132))</f>
        <v>0</v>
      </c>
      <c r="I132" s="16" t="n">
        <f aca="false">IF(YEAR($A132)&lt;&gt;Setup!$B$6,"",SUMIFS(Transactions!$G:$G,Transactions!$H:$H,I$4,Transactions!$A:$A,$A132))</f>
        <v>0</v>
      </c>
      <c r="J132" s="16" t="n">
        <f aca="false">IF(YEAR($A132)&lt;&gt;Setup!$B$6,"",SUMIFS(Transactions!$G:$G,Transactions!$H:$H,J$4,Transactions!$A:$A,$A132))</f>
        <v>0</v>
      </c>
      <c r="K132" s="16" t="n">
        <f aca="false">IF(YEAR($A132)&lt;&gt;Setup!$B$6,"",SUMIFS(Transactions!$G:$G,Transactions!$H:$H,K$4,Transactions!$A:$A,$A132))</f>
        <v>0</v>
      </c>
      <c r="L132" s="16" t="n">
        <f aca="false">IF(YEAR($A132)&lt;&gt;Setup!$B$6,"",SUMIFS(Transactions!$G:$G,Transactions!$H:$H,L$4,Transactions!$A:$A,$A132))</f>
        <v>0</v>
      </c>
      <c r="M132" s="16" t="n">
        <f aca="false">IF(YEAR($A132)&lt;&gt;Setup!$B$6,"",SUMIFS(Transactions!$G:$G,Transactions!$H:$H,M$4,Transactions!$A:$A,$A132))</f>
        <v>0</v>
      </c>
      <c r="N132" s="16" t="n">
        <f aca="false">IF(YEAR($A132)&lt;&gt;Setup!$B$6,"",SUMIFS(Transactions!$G:$G,Transactions!$H:$H,N$4,Transactions!$A:$A,$A132))</f>
        <v>0</v>
      </c>
      <c r="O132" s="16" t="n">
        <f aca="false">IF(YEAR($A132)&lt;&gt;Setup!$B$6,"",SUMIFS(Transactions!$G:$G,Transactions!$H:$H,O$4,Transactions!$A:$A,$A132))</f>
        <v>0</v>
      </c>
      <c r="P132" s="16" t="n">
        <f aca="false">IF(YEAR($A132)&lt;&gt;Setup!$B$6,"",SUMIFS(Transactions!$G:$G,Transactions!$H:$H,P$4,Transactions!$A:$A,$A132))</f>
        <v>0</v>
      </c>
      <c r="Q132" s="16" t="n">
        <f aca="false">IF(YEAR($A132)&lt;&gt;Setup!$B$6,"",SUM(B132:C132))</f>
        <v>0</v>
      </c>
      <c r="R132" s="16" t="n">
        <f aca="false">IF(YEAR($A132)&lt;&gt;Setup!$B$6,"",SUM(D132:F132))</f>
        <v>0</v>
      </c>
      <c r="S132" s="16" t="n">
        <f aca="false">IF(YEAR($A132)&lt;&gt;Setup!$B$6,"",SUM(G132:L132))</f>
        <v>0</v>
      </c>
      <c r="T132" s="16" t="n">
        <f aca="false">IF(YEAR($A132)&lt;&gt;Setup!$B$6,"",SUM(M132:P132))</f>
        <v>0</v>
      </c>
      <c r="U132" s="20" t="n">
        <f aca="false">IF(YEAR($A132)&lt;&gt;Setup!$B$6,"",SUM(B132:P132))</f>
        <v>0</v>
      </c>
      <c r="V132" s="20" t="n">
        <f aca="false">IF(YEAR($A132)&lt;&gt;Setup!$B$6,"",N(V131)+U132)</f>
        <v>0</v>
      </c>
    </row>
    <row r="133" customFormat="false" ht="15" hidden="false" customHeight="false" outlineLevel="0" collapsed="false">
      <c r="A133" s="19" t="n">
        <f aca="false">DATE(Setup!$B$6,1,1)+128</f>
        <v>46151</v>
      </c>
      <c r="B133" s="16" t="n">
        <f aca="false">IF(YEAR($A133)&lt;&gt;Setup!$B$6,"",SUMIFS(Transactions!$G:$G,Transactions!$H:$H,B$4,Transactions!$A:$A,$A133))</f>
        <v>0</v>
      </c>
      <c r="C133" s="16" t="n">
        <f aca="false">IF(YEAR($A133)&lt;&gt;Setup!$B$6,"",SUMIFS(Transactions!$G:$G,Transactions!$H:$H,C$4,Transactions!$A:$A,$A133))</f>
        <v>0</v>
      </c>
      <c r="D133" s="16" t="n">
        <f aca="false">IF(YEAR($A133)&lt;&gt;Setup!$B$6,"",SUMIFS(Transactions!$G:$G,Transactions!$H:$H,D$4,Transactions!$A:$A,$A133))</f>
        <v>0</v>
      </c>
      <c r="E133" s="16" t="n">
        <f aca="false">IF(YEAR($A133)&lt;&gt;Setup!$B$6,"",SUMIFS(Transactions!$G:$G,Transactions!$H:$H,E$4,Transactions!$A:$A,$A133))</f>
        <v>0</v>
      </c>
      <c r="F133" s="16" t="n">
        <f aca="false">IF(YEAR($A133)&lt;&gt;Setup!$B$6,"",SUMIFS(Transactions!$G:$G,Transactions!$H:$H,F$4,Transactions!$A:$A,$A133))</f>
        <v>0</v>
      </c>
      <c r="G133" s="16" t="n">
        <f aca="false">IF(YEAR($A133)&lt;&gt;Setup!$B$6,"",SUMIFS(Transactions!$G:$G,Transactions!$H:$H,G$4,Transactions!$A:$A,$A133))</f>
        <v>0</v>
      </c>
      <c r="H133" s="16" t="n">
        <f aca="false">IF(YEAR($A133)&lt;&gt;Setup!$B$6,"",SUMIFS(Transactions!$G:$G,Transactions!$H:$H,H$4,Transactions!$A:$A,$A133))</f>
        <v>0</v>
      </c>
      <c r="I133" s="16" t="n">
        <f aca="false">IF(YEAR($A133)&lt;&gt;Setup!$B$6,"",SUMIFS(Transactions!$G:$G,Transactions!$H:$H,I$4,Transactions!$A:$A,$A133))</f>
        <v>0</v>
      </c>
      <c r="J133" s="16" t="n">
        <f aca="false">IF(YEAR($A133)&lt;&gt;Setup!$B$6,"",SUMIFS(Transactions!$G:$G,Transactions!$H:$H,J$4,Transactions!$A:$A,$A133))</f>
        <v>0</v>
      </c>
      <c r="K133" s="16" t="n">
        <f aca="false">IF(YEAR($A133)&lt;&gt;Setup!$B$6,"",SUMIFS(Transactions!$G:$G,Transactions!$H:$H,K$4,Transactions!$A:$A,$A133))</f>
        <v>0</v>
      </c>
      <c r="L133" s="16" t="n">
        <f aca="false">IF(YEAR($A133)&lt;&gt;Setup!$B$6,"",SUMIFS(Transactions!$G:$G,Transactions!$H:$H,L$4,Transactions!$A:$A,$A133))</f>
        <v>0</v>
      </c>
      <c r="M133" s="16" t="n">
        <f aca="false">IF(YEAR($A133)&lt;&gt;Setup!$B$6,"",SUMIFS(Transactions!$G:$G,Transactions!$H:$H,M$4,Transactions!$A:$A,$A133))</f>
        <v>0</v>
      </c>
      <c r="N133" s="16" t="n">
        <f aca="false">IF(YEAR($A133)&lt;&gt;Setup!$B$6,"",SUMIFS(Transactions!$G:$G,Transactions!$H:$H,N$4,Transactions!$A:$A,$A133))</f>
        <v>0</v>
      </c>
      <c r="O133" s="16" t="n">
        <f aca="false">IF(YEAR($A133)&lt;&gt;Setup!$B$6,"",SUMIFS(Transactions!$G:$G,Transactions!$H:$H,O$4,Transactions!$A:$A,$A133))</f>
        <v>0</v>
      </c>
      <c r="P133" s="16" t="n">
        <f aca="false">IF(YEAR($A133)&lt;&gt;Setup!$B$6,"",SUMIFS(Transactions!$G:$G,Transactions!$H:$H,P$4,Transactions!$A:$A,$A133))</f>
        <v>0</v>
      </c>
      <c r="Q133" s="16" t="n">
        <f aca="false">IF(YEAR($A133)&lt;&gt;Setup!$B$6,"",SUM(B133:C133))</f>
        <v>0</v>
      </c>
      <c r="R133" s="16" t="n">
        <f aca="false">IF(YEAR($A133)&lt;&gt;Setup!$B$6,"",SUM(D133:F133))</f>
        <v>0</v>
      </c>
      <c r="S133" s="16" t="n">
        <f aca="false">IF(YEAR($A133)&lt;&gt;Setup!$B$6,"",SUM(G133:L133))</f>
        <v>0</v>
      </c>
      <c r="T133" s="16" t="n">
        <f aca="false">IF(YEAR($A133)&lt;&gt;Setup!$B$6,"",SUM(M133:P133))</f>
        <v>0</v>
      </c>
      <c r="U133" s="20" t="n">
        <f aca="false">IF(YEAR($A133)&lt;&gt;Setup!$B$6,"",SUM(B133:P133))</f>
        <v>0</v>
      </c>
      <c r="V133" s="20" t="n">
        <f aca="false">IF(YEAR($A133)&lt;&gt;Setup!$B$6,"",N(V132)+U133)</f>
        <v>0</v>
      </c>
    </row>
    <row r="134" customFormat="false" ht="15" hidden="false" customHeight="false" outlineLevel="0" collapsed="false">
      <c r="A134" s="19" t="n">
        <f aca="false">DATE(Setup!$B$6,1,1)+129</f>
        <v>46152</v>
      </c>
      <c r="B134" s="16" t="n">
        <f aca="false">IF(YEAR($A134)&lt;&gt;Setup!$B$6,"",SUMIFS(Transactions!$G:$G,Transactions!$H:$H,B$4,Transactions!$A:$A,$A134))</f>
        <v>0</v>
      </c>
      <c r="C134" s="16" t="n">
        <f aca="false">IF(YEAR($A134)&lt;&gt;Setup!$B$6,"",SUMIFS(Transactions!$G:$G,Transactions!$H:$H,C$4,Transactions!$A:$A,$A134))</f>
        <v>0</v>
      </c>
      <c r="D134" s="16" t="n">
        <f aca="false">IF(YEAR($A134)&lt;&gt;Setup!$B$6,"",SUMIFS(Transactions!$G:$G,Transactions!$H:$H,D$4,Transactions!$A:$A,$A134))</f>
        <v>0</v>
      </c>
      <c r="E134" s="16" t="n">
        <f aca="false">IF(YEAR($A134)&lt;&gt;Setup!$B$6,"",SUMIFS(Transactions!$G:$G,Transactions!$H:$H,E$4,Transactions!$A:$A,$A134))</f>
        <v>0</v>
      </c>
      <c r="F134" s="16" t="n">
        <f aca="false">IF(YEAR($A134)&lt;&gt;Setup!$B$6,"",SUMIFS(Transactions!$G:$G,Transactions!$H:$H,F$4,Transactions!$A:$A,$A134))</f>
        <v>0</v>
      </c>
      <c r="G134" s="16" t="n">
        <f aca="false">IF(YEAR($A134)&lt;&gt;Setup!$B$6,"",SUMIFS(Transactions!$G:$G,Transactions!$H:$H,G$4,Transactions!$A:$A,$A134))</f>
        <v>0</v>
      </c>
      <c r="H134" s="16" t="n">
        <f aca="false">IF(YEAR($A134)&lt;&gt;Setup!$B$6,"",SUMIFS(Transactions!$G:$G,Transactions!$H:$H,H$4,Transactions!$A:$A,$A134))</f>
        <v>0</v>
      </c>
      <c r="I134" s="16" t="n">
        <f aca="false">IF(YEAR($A134)&lt;&gt;Setup!$B$6,"",SUMIFS(Transactions!$G:$G,Transactions!$H:$H,I$4,Transactions!$A:$A,$A134))</f>
        <v>0</v>
      </c>
      <c r="J134" s="16" t="n">
        <f aca="false">IF(YEAR($A134)&lt;&gt;Setup!$B$6,"",SUMIFS(Transactions!$G:$G,Transactions!$H:$H,J$4,Transactions!$A:$A,$A134))</f>
        <v>0</v>
      </c>
      <c r="K134" s="16" t="n">
        <f aca="false">IF(YEAR($A134)&lt;&gt;Setup!$B$6,"",SUMIFS(Transactions!$G:$G,Transactions!$H:$H,K$4,Transactions!$A:$A,$A134))</f>
        <v>0</v>
      </c>
      <c r="L134" s="16" t="n">
        <f aca="false">IF(YEAR($A134)&lt;&gt;Setup!$B$6,"",SUMIFS(Transactions!$G:$G,Transactions!$H:$H,L$4,Transactions!$A:$A,$A134))</f>
        <v>0</v>
      </c>
      <c r="M134" s="16" t="n">
        <f aca="false">IF(YEAR($A134)&lt;&gt;Setup!$B$6,"",SUMIFS(Transactions!$G:$G,Transactions!$H:$H,M$4,Transactions!$A:$A,$A134))</f>
        <v>0</v>
      </c>
      <c r="N134" s="16" t="n">
        <f aca="false">IF(YEAR($A134)&lt;&gt;Setup!$B$6,"",SUMIFS(Transactions!$G:$G,Transactions!$H:$H,N$4,Transactions!$A:$A,$A134))</f>
        <v>0</v>
      </c>
      <c r="O134" s="16" t="n">
        <f aca="false">IF(YEAR($A134)&lt;&gt;Setup!$B$6,"",SUMIFS(Transactions!$G:$G,Transactions!$H:$H,O$4,Transactions!$A:$A,$A134))</f>
        <v>0</v>
      </c>
      <c r="P134" s="16" t="n">
        <f aca="false">IF(YEAR($A134)&lt;&gt;Setup!$B$6,"",SUMIFS(Transactions!$G:$G,Transactions!$H:$H,P$4,Transactions!$A:$A,$A134))</f>
        <v>0</v>
      </c>
      <c r="Q134" s="16" t="n">
        <f aca="false">IF(YEAR($A134)&lt;&gt;Setup!$B$6,"",SUM(B134:C134))</f>
        <v>0</v>
      </c>
      <c r="R134" s="16" t="n">
        <f aca="false">IF(YEAR($A134)&lt;&gt;Setup!$B$6,"",SUM(D134:F134))</f>
        <v>0</v>
      </c>
      <c r="S134" s="16" t="n">
        <f aca="false">IF(YEAR($A134)&lt;&gt;Setup!$B$6,"",SUM(G134:L134))</f>
        <v>0</v>
      </c>
      <c r="T134" s="16" t="n">
        <f aca="false">IF(YEAR($A134)&lt;&gt;Setup!$B$6,"",SUM(M134:P134))</f>
        <v>0</v>
      </c>
      <c r="U134" s="20" t="n">
        <f aca="false">IF(YEAR($A134)&lt;&gt;Setup!$B$6,"",SUM(B134:P134))</f>
        <v>0</v>
      </c>
      <c r="V134" s="20" t="n">
        <f aca="false">IF(YEAR($A134)&lt;&gt;Setup!$B$6,"",N(V133)+U134)</f>
        <v>0</v>
      </c>
    </row>
    <row r="135" customFormat="false" ht="15" hidden="false" customHeight="false" outlineLevel="0" collapsed="false">
      <c r="A135" s="19" t="n">
        <f aca="false">DATE(Setup!$B$6,1,1)+130</f>
        <v>46153</v>
      </c>
      <c r="B135" s="16" t="n">
        <f aca="false">IF(YEAR($A135)&lt;&gt;Setup!$B$6,"",SUMIFS(Transactions!$G:$G,Transactions!$H:$H,B$4,Transactions!$A:$A,$A135))</f>
        <v>0</v>
      </c>
      <c r="C135" s="16" t="n">
        <f aca="false">IF(YEAR($A135)&lt;&gt;Setup!$B$6,"",SUMIFS(Transactions!$G:$G,Transactions!$H:$H,C$4,Transactions!$A:$A,$A135))</f>
        <v>0</v>
      </c>
      <c r="D135" s="16" t="n">
        <f aca="false">IF(YEAR($A135)&lt;&gt;Setup!$B$6,"",SUMIFS(Transactions!$G:$G,Transactions!$H:$H,D$4,Transactions!$A:$A,$A135))</f>
        <v>0</v>
      </c>
      <c r="E135" s="16" t="n">
        <f aca="false">IF(YEAR($A135)&lt;&gt;Setup!$B$6,"",SUMIFS(Transactions!$G:$G,Transactions!$H:$H,E$4,Transactions!$A:$A,$A135))</f>
        <v>0</v>
      </c>
      <c r="F135" s="16" t="n">
        <f aca="false">IF(YEAR($A135)&lt;&gt;Setup!$B$6,"",SUMIFS(Transactions!$G:$G,Transactions!$H:$H,F$4,Transactions!$A:$A,$A135))</f>
        <v>0</v>
      </c>
      <c r="G135" s="16" t="n">
        <f aca="false">IF(YEAR($A135)&lt;&gt;Setup!$B$6,"",SUMIFS(Transactions!$G:$G,Transactions!$H:$H,G$4,Transactions!$A:$A,$A135))</f>
        <v>0</v>
      </c>
      <c r="H135" s="16" t="n">
        <f aca="false">IF(YEAR($A135)&lt;&gt;Setup!$B$6,"",SUMIFS(Transactions!$G:$G,Transactions!$H:$H,H$4,Transactions!$A:$A,$A135))</f>
        <v>0</v>
      </c>
      <c r="I135" s="16" t="n">
        <f aca="false">IF(YEAR($A135)&lt;&gt;Setup!$B$6,"",SUMIFS(Transactions!$G:$G,Transactions!$H:$H,I$4,Transactions!$A:$A,$A135))</f>
        <v>0</v>
      </c>
      <c r="J135" s="16" t="n">
        <f aca="false">IF(YEAR($A135)&lt;&gt;Setup!$B$6,"",SUMIFS(Transactions!$G:$G,Transactions!$H:$H,J$4,Transactions!$A:$A,$A135))</f>
        <v>0</v>
      </c>
      <c r="K135" s="16" t="n">
        <f aca="false">IF(YEAR($A135)&lt;&gt;Setup!$B$6,"",SUMIFS(Transactions!$G:$G,Transactions!$H:$H,K$4,Transactions!$A:$A,$A135))</f>
        <v>0</v>
      </c>
      <c r="L135" s="16" t="n">
        <f aca="false">IF(YEAR($A135)&lt;&gt;Setup!$B$6,"",SUMIFS(Transactions!$G:$G,Transactions!$H:$H,L$4,Transactions!$A:$A,$A135))</f>
        <v>0</v>
      </c>
      <c r="M135" s="16" t="n">
        <f aca="false">IF(YEAR($A135)&lt;&gt;Setup!$B$6,"",SUMIFS(Transactions!$G:$G,Transactions!$H:$H,M$4,Transactions!$A:$A,$A135))</f>
        <v>0</v>
      </c>
      <c r="N135" s="16" t="n">
        <f aca="false">IF(YEAR($A135)&lt;&gt;Setup!$B$6,"",SUMIFS(Transactions!$G:$G,Transactions!$H:$H,N$4,Transactions!$A:$A,$A135))</f>
        <v>0</v>
      </c>
      <c r="O135" s="16" t="n">
        <f aca="false">IF(YEAR($A135)&lt;&gt;Setup!$B$6,"",SUMIFS(Transactions!$G:$G,Transactions!$H:$H,O$4,Transactions!$A:$A,$A135))</f>
        <v>0</v>
      </c>
      <c r="P135" s="16" t="n">
        <f aca="false">IF(YEAR($A135)&lt;&gt;Setup!$B$6,"",SUMIFS(Transactions!$G:$G,Transactions!$H:$H,P$4,Transactions!$A:$A,$A135))</f>
        <v>0</v>
      </c>
      <c r="Q135" s="16" t="n">
        <f aca="false">IF(YEAR($A135)&lt;&gt;Setup!$B$6,"",SUM(B135:C135))</f>
        <v>0</v>
      </c>
      <c r="R135" s="16" t="n">
        <f aca="false">IF(YEAR($A135)&lt;&gt;Setup!$B$6,"",SUM(D135:F135))</f>
        <v>0</v>
      </c>
      <c r="S135" s="16" t="n">
        <f aca="false">IF(YEAR($A135)&lt;&gt;Setup!$B$6,"",SUM(G135:L135))</f>
        <v>0</v>
      </c>
      <c r="T135" s="16" t="n">
        <f aca="false">IF(YEAR($A135)&lt;&gt;Setup!$B$6,"",SUM(M135:P135))</f>
        <v>0</v>
      </c>
      <c r="U135" s="20" t="n">
        <f aca="false">IF(YEAR($A135)&lt;&gt;Setup!$B$6,"",SUM(B135:P135))</f>
        <v>0</v>
      </c>
      <c r="V135" s="20" t="n">
        <f aca="false">IF(YEAR($A135)&lt;&gt;Setup!$B$6,"",N(V134)+U135)</f>
        <v>0</v>
      </c>
    </row>
    <row r="136" customFormat="false" ht="15" hidden="false" customHeight="false" outlineLevel="0" collapsed="false">
      <c r="A136" s="19" t="n">
        <f aca="false">DATE(Setup!$B$6,1,1)+131</f>
        <v>46154</v>
      </c>
      <c r="B136" s="16" t="n">
        <f aca="false">IF(YEAR($A136)&lt;&gt;Setup!$B$6,"",SUMIFS(Transactions!$G:$G,Transactions!$H:$H,B$4,Transactions!$A:$A,$A136))</f>
        <v>0</v>
      </c>
      <c r="C136" s="16" t="n">
        <f aca="false">IF(YEAR($A136)&lt;&gt;Setup!$B$6,"",SUMIFS(Transactions!$G:$G,Transactions!$H:$H,C$4,Transactions!$A:$A,$A136))</f>
        <v>0</v>
      </c>
      <c r="D136" s="16" t="n">
        <f aca="false">IF(YEAR($A136)&lt;&gt;Setup!$B$6,"",SUMIFS(Transactions!$G:$G,Transactions!$H:$H,D$4,Transactions!$A:$A,$A136))</f>
        <v>0</v>
      </c>
      <c r="E136" s="16" t="n">
        <f aca="false">IF(YEAR($A136)&lt;&gt;Setup!$B$6,"",SUMIFS(Transactions!$G:$G,Transactions!$H:$H,E$4,Transactions!$A:$A,$A136))</f>
        <v>0</v>
      </c>
      <c r="F136" s="16" t="n">
        <f aca="false">IF(YEAR($A136)&lt;&gt;Setup!$B$6,"",SUMIFS(Transactions!$G:$G,Transactions!$H:$H,F$4,Transactions!$A:$A,$A136))</f>
        <v>0</v>
      </c>
      <c r="G136" s="16" t="n">
        <f aca="false">IF(YEAR($A136)&lt;&gt;Setup!$B$6,"",SUMIFS(Transactions!$G:$G,Transactions!$H:$H,G$4,Transactions!$A:$A,$A136))</f>
        <v>0</v>
      </c>
      <c r="H136" s="16" t="n">
        <f aca="false">IF(YEAR($A136)&lt;&gt;Setup!$B$6,"",SUMIFS(Transactions!$G:$G,Transactions!$H:$H,H$4,Transactions!$A:$A,$A136))</f>
        <v>0</v>
      </c>
      <c r="I136" s="16" t="n">
        <f aca="false">IF(YEAR($A136)&lt;&gt;Setup!$B$6,"",SUMIFS(Transactions!$G:$G,Transactions!$H:$H,I$4,Transactions!$A:$A,$A136))</f>
        <v>0</v>
      </c>
      <c r="J136" s="16" t="n">
        <f aca="false">IF(YEAR($A136)&lt;&gt;Setup!$B$6,"",SUMIFS(Transactions!$G:$G,Transactions!$H:$H,J$4,Transactions!$A:$A,$A136))</f>
        <v>0</v>
      </c>
      <c r="K136" s="16" t="n">
        <f aca="false">IF(YEAR($A136)&lt;&gt;Setup!$B$6,"",SUMIFS(Transactions!$G:$G,Transactions!$H:$H,K$4,Transactions!$A:$A,$A136))</f>
        <v>0</v>
      </c>
      <c r="L136" s="16" t="n">
        <f aca="false">IF(YEAR($A136)&lt;&gt;Setup!$B$6,"",SUMIFS(Transactions!$G:$G,Transactions!$H:$H,L$4,Transactions!$A:$A,$A136))</f>
        <v>0</v>
      </c>
      <c r="M136" s="16" t="n">
        <f aca="false">IF(YEAR($A136)&lt;&gt;Setup!$B$6,"",SUMIFS(Transactions!$G:$G,Transactions!$H:$H,M$4,Transactions!$A:$A,$A136))</f>
        <v>0</v>
      </c>
      <c r="N136" s="16" t="n">
        <f aca="false">IF(YEAR($A136)&lt;&gt;Setup!$B$6,"",SUMIFS(Transactions!$G:$G,Transactions!$H:$H,N$4,Transactions!$A:$A,$A136))</f>
        <v>0</v>
      </c>
      <c r="O136" s="16" t="n">
        <f aca="false">IF(YEAR($A136)&lt;&gt;Setup!$B$6,"",SUMIFS(Transactions!$G:$G,Transactions!$H:$H,O$4,Transactions!$A:$A,$A136))</f>
        <v>0</v>
      </c>
      <c r="P136" s="16" t="n">
        <f aca="false">IF(YEAR($A136)&lt;&gt;Setup!$B$6,"",SUMIFS(Transactions!$G:$G,Transactions!$H:$H,P$4,Transactions!$A:$A,$A136))</f>
        <v>0</v>
      </c>
      <c r="Q136" s="16" t="n">
        <f aca="false">IF(YEAR($A136)&lt;&gt;Setup!$B$6,"",SUM(B136:C136))</f>
        <v>0</v>
      </c>
      <c r="R136" s="16" t="n">
        <f aca="false">IF(YEAR($A136)&lt;&gt;Setup!$B$6,"",SUM(D136:F136))</f>
        <v>0</v>
      </c>
      <c r="S136" s="16" t="n">
        <f aca="false">IF(YEAR($A136)&lt;&gt;Setup!$B$6,"",SUM(G136:L136))</f>
        <v>0</v>
      </c>
      <c r="T136" s="16" t="n">
        <f aca="false">IF(YEAR($A136)&lt;&gt;Setup!$B$6,"",SUM(M136:P136))</f>
        <v>0</v>
      </c>
      <c r="U136" s="20" t="n">
        <f aca="false">IF(YEAR($A136)&lt;&gt;Setup!$B$6,"",SUM(B136:P136))</f>
        <v>0</v>
      </c>
      <c r="V136" s="20" t="n">
        <f aca="false">IF(YEAR($A136)&lt;&gt;Setup!$B$6,"",N(V135)+U136)</f>
        <v>0</v>
      </c>
    </row>
    <row r="137" customFormat="false" ht="15" hidden="false" customHeight="false" outlineLevel="0" collapsed="false">
      <c r="A137" s="19" t="n">
        <f aca="false">DATE(Setup!$B$6,1,1)+132</f>
        <v>46155</v>
      </c>
      <c r="B137" s="16" t="n">
        <f aca="false">IF(YEAR($A137)&lt;&gt;Setup!$B$6,"",SUMIFS(Transactions!$G:$G,Transactions!$H:$H,B$4,Transactions!$A:$A,$A137))</f>
        <v>0</v>
      </c>
      <c r="C137" s="16" t="n">
        <f aca="false">IF(YEAR($A137)&lt;&gt;Setup!$B$6,"",SUMIFS(Transactions!$G:$G,Transactions!$H:$H,C$4,Transactions!$A:$A,$A137))</f>
        <v>0</v>
      </c>
      <c r="D137" s="16" t="n">
        <f aca="false">IF(YEAR($A137)&lt;&gt;Setup!$B$6,"",SUMIFS(Transactions!$G:$G,Transactions!$H:$H,D$4,Transactions!$A:$A,$A137))</f>
        <v>0</v>
      </c>
      <c r="E137" s="16" t="n">
        <f aca="false">IF(YEAR($A137)&lt;&gt;Setup!$B$6,"",SUMIFS(Transactions!$G:$G,Transactions!$H:$H,E$4,Transactions!$A:$A,$A137))</f>
        <v>0</v>
      </c>
      <c r="F137" s="16" t="n">
        <f aca="false">IF(YEAR($A137)&lt;&gt;Setup!$B$6,"",SUMIFS(Transactions!$G:$G,Transactions!$H:$H,F$4,Transactions!$A:$A,$A137))</f>
        <v>0</v>
      </c>
      <c r="G137" s="16" t="n">
        <f aca="false">IF(YEAR($A137)&lt;&gt;Setup!$B$6,"",SUMIFS(Transactions!$G:$G,Transactions!$H:$H,G$4,Transactions!$A:$A,$A137))</f>
        <v>0</v>
      </c>
      <c r="H137" s="16" t="n">
        <f aca="false">IF(YEAR($A137)&lt;&gt;Setup!$B$6,"",SUMIFS(Transactions!$G:$G,Transactions!$H:$H,H$4,Transactions!$A:$A,$A137))</f>
        <v>0</v>
      </c>
      <c r="I137" s="16" t="n">
        <f aca="false">IF(YEAR($A137)&lt;&gt;Setup!$B$6,"",SUMIFS(Transactions!$G:$G,Transactions!$H:$H,I$4,Transactions!$A:$A,$A137))</f>
        <v>0</v>
      </c>
      <c r="J137" s="16" t="n">
        <f aca="false">IF(YEAR($A137)&lt;&gt;Setup!$B$6,"",SUMIFS(Transactions!$G:$G,Transactions!$H:$H,J$4,Transactions!$A:$A,$A137))</f>
        <v>0</v>
      </c>
      <c r="K137" s="16" t="n">
        <f aca="false">IF(YEAR($A137)&lt;&gt;Setup!$B$6,"",SUMIFS(Transactions!$G:$G,Transactions!$H:$H,K$4,Transactions!$A:$A,$A137))</f>
        <v>0</v>
      </c>
      <c r="L137" s="16" t="n">
        <f aca="false">IF(YEAR($A137)&lt;&gt;Setup!$B$6,"",SUMIFS(Transactions!$G:$G,Transactions!$H:$H,L$4,Transactions!$A:$A,$A137))</f>
        <v>0</v>
      </c>
      <c r="M137" s="16" t="n">
        <f aca="false">IF(YEAR($A137)&lt;&gt;Setup!$B$6,"",SUMIFS(Transactions!$G:$G,Transactions!$H:$H,M$4,Transactions!$A:$A,$A137))</f>
        <v>0</v>
      </c>
      <c r="N137" s="16" t="n">
        <f aca="false">IF(YEAR($A137)&lt;&gt;Setup!$B$6,"",SUMIFS(Transactions!$G:$G,Transactions!$H:$H,N$4,Transactions!$A:$A,$A137))</f>
        <v>0</v>
      </c>
      <c r="O137" s="16" t="n">
        <f aca="false">IF(YEAR($A137)&lt;&gt;Setup!$B$6,"",SUMIFS(Transactions!$G:$G,Transactions!$H:$H,O$4,Transactions!$A:$A,$A137))</f>
        <v>0</v>
      </c>
      <c r="P137" s="16" t="n">
        <f aca="false">IF(YEAR($A137)&lt;&gt;Setup!$B$6,"",SUMIFS(Transactions!$G:$G,Transactions!$H:$H,P$4,Transactions!$A:$A,$A137))</f>
        <v>0</v>
      </c>
      <c r="Q137" s="16" t="n">
        <f aca="false">IF(YEAR($A137)&lt;&gt;Setup!$B$6,"",SUM(B137:C137))</f>
        <v>0</v>
      </c>
      <c r="R137" s="16" t="n">
        <f aca="false">IF(YEAR($A137)&lt;&gt;Setup!$B$6,"",SUM(D137:F137))</f>
        <v>0</v>
      </c>
      <c r="S137" s="16" t="n">
        <f aca="false">IF(YEAR($A137)&lt;&gt;Setup!$B$6,"",SUM(G137:L137))</f>
        <v>0</v>
      </c>
      <c r="T137" s="16" t="n">
        <f aca="false">IF(YEAR($A137)&lt;&gt;Setup!$B$6,"",SUM(M137:P137))</f>
        <v>0</v>
      </c>
      <c r="U137" s="20" t="n">
        <f aca="false">IF(YEAR($A137)&lt;&gt;Setup!$B$6,"",SUM(B137:P137))</f>
        <v>0</v>
      </c>
      <c r="V137" s="20" t="n">
        <f aca="false">IF(YEAR($A137)&lt;&gt;Setup!$B$6,"",N(V136)+U137)</f>
        <v>0</v>
      </c>
    </row>
    <row r="138" customFormat="false" ht="15" hidden="false" customHeight="false" outlineLevel="0" collapsed="false">
      <c r="A138" s="19" t="n">
        <f aca="false">DATE(Setup!$B$6,1,1)+133</f>
        <v>46156</v>
      </c>
      <c r="B138" s="16" t="n">
        <f aca="false">IF(YEAR($A138)&lt;&gt;Setup!$B$6,"",SUMIFS(Transactions!$G:$G,Transactions!$H:$H,B$4,Transactions!$A:$A,$A138))</f>
        <v>0</v>
      </c>
      <c r="C138" s="16" t="n">
        <f aca="false">IF(YEAR($A138)&lt;&gt;Setup!$B$6,"",SUMIFS(Transactions!$G:$G,Transactions!$H:$H,C$4,Transactions!$A:$A,$A138))</f>
        <v>0</v>
      </c>
      <c r="D138" s="16" t="n">
        <f aca="false">IF(YEAR($A138)&lt;&gt;Setup!$B$6,"",SUMIFS(Transactions!$G:$G,Transactions!$H:$H,D$4,Transactions!$A:$A,$A138))</f>
        <v>0</v>
      </c>
      <c r="E138" s="16" t="n">
        <f aca="false">IF(YEAR($A138)&lt;&gt;Setup!$B$6,"",SUMIFS(Transactions!$G:$G,Transactions!$H:$H,E$4,Transactions!$A:$A,$A138))</f>
        <v>0</v>
      </c>
      <c r="F138" s="16" t="n">
        <f aca="false">IF(YEAR($A138)&lt;&gt;Setup!$B$6,"",SUMIFS(Transactions!$G:$G,Transactions!$H:$H,F$4,Transactions!$A:$A,$A138))</f>
        <v>0</v>
      </c>
      <c r="G138" s="16" t="n">
        <f aca="false">IF(YEAR($A138)&lt;&gt;Setup!$B$6,"",SUMIFS(Transactions!$G:$G,Transactions!$H:$H,G$4,Transactions!$A:$A,$A138))</f>
        <v>0</v>
      </c>
      <c r="H138" s="16" t="n">
        <f aca="false">IF(YEAR($A138)&lt;&gt;Setup!$B$6,"",SUMIFS(Transactions!$G:$G,Transactions!$H:$H,H$4,Transactions!$A:$A,$A138))</f>
        <v>0</v>
      </c>
      <c r="I138" s="16" t="n">
        <f aca="false">IF(YEAR($A138)&lt;&gt;Setup!$B$6,"",SUMIFS(Transactions!$G:$G,Transactions!$H:$H,I$4,Transactions!$A:$A,$A138))</f>
        <v>0</v>
      </c>
      <c r="J138" s="16" t="n">
        <f aca="false">IF(YEAR($A138)&lt;&gt;Setup!$B$6,"",SUMIFS(Transactions!$G:$G,Transactions!$H:$H,J$4,Transactions!$A:$A,$A138))</f>
        <v>0</v>
      </c>
      <c r="K138" s="16" t="n">
        <f aca="false">IF(YEAR($A138)&lt;&gt;Setup!$B$6,"",SUMIFS(Transactions!$G:$G,Transactions!$H:$H,K$4,Transactions!$A:$A,$A138))</f>
        <v>0</v>
      </c>
      <c r="L138" s="16" t="n">
        <f aca="false">IF(YEAR($A138)&lt;&gt;Setup!$B$6,"",SUMIFS(Transactions!$G:$G,Transactions!$H:$H,L$4,Transactions!$A:$A,$A138))</f>
        <v>0</v>
      </c>
      <c r="M138" s="16" t="n">
        <f aca="false">IF(YEAR($A138)&lt;&gt;Setup!$B$6,"",SUMIFS(Transactions!$G:$G,Transactions!$H:$H,M$4,Transactions!$A:$A,$A138))</f>
        <v>0</v>
      </c>
      <c r="N138" s="16" t="n">
        <f aca="false">IF(YEAR($A138)&lt;&gt;Setup!$B$6,"",SUMIFS(Transactions!$G:$G,Transactions!$H:$H,N$4,Transactions!$A:$A,$A138))</f>
        <v>0</v>
      </c>
      <c r="O138" s="16" t="n">
        <f aca="false">IF(YEAR($A138)&lt;&gt;Setup!$B$6,"",SUMIFS(Transactions!$G:$G,Transactions!$H:$H,O$4,Transactions!$A:$A,$A138))</f>
        <v>0</v>
      </c>
      <c r="P138" s="16" t="n">
        <f aca="false">IF(YEAR($A138)&lt;&gt;Setup!$B$6,"",SUMIFS(Transactions!$G:$G,Transactions!$H:$H,P$4,Transactions!$A:$A,$A138))</f>
        <v>0</v>
      </c>
      <c r="Q138" s="16" t="n">
        <f aca="false">IF(YEAR($A138)&lt;&gt;Setup!$B$6,"",SUM(B138:C138))</f>
        <v>0</v>
      </c>
      <c r="R138" s="16" t="n">
        <f aca="false">IF(YEAR($A138)&lt;&gt;Setup!$B$6,"",SUM(D138:F138))</f>
        <v>0</v>
      </c>
      <c r="S138" s="16" t="n">
        <f aca="false">IF(YEAR($A138)&lt;&gt;Setup!$B$6,"",SUM(G138:L138))</f>
        <v>0</v>
      </c>
      <c r="T138" s="16" t="n">
        <f aca="false">IF(YEAR($A138)&lt;&gt;Setup!$B$6,"",SUM(M138:P138))</f>
        <v>0</v>
      </c>
      <c r="U138" s="20" t="n">
        <f aca="false">IF(YEAR($A138)&lt;&gt;Setup!$B$6,"",SUM(B138:P138))</f>
        <v>0</v>
      </c>
      <c r="V138" s="20" t="n">
        <f aca="false">IF(YEAR($A138)&lt;&gt;Setup!$B$6,"",N(V137)+U138)</f>
        <v>0</v>
      </c>
    </row>
    <row r="139" customFormat="false" ht="15" hidden="false" customHeight="false" outlineLevel="0" collapsed="false">
      <c r="A139" s="19" t="n">
        <f aca="false">DATE(Setup!$B$6,1,1)+134</f>
        <v>46157</v>
      </c>
      <c r="B139" s="16" t="n">
        <f aca="false">IF(YEAR($A139)&lt;&gt;Setup!$B$6,"",SUMIFS(Transactions!$G:$G,Transactions!$H:$H,B$4,Transactions!$A:$A,$A139))</f>
        <v>0</v>
      </c>
      <c r="C139" s="16" t="n">
        <f aca="false">IF(YEAR($A139)&lt;&gt;Setup!$B$6,"",SUMIFS(Transactions!$G:$G,Transactions!$H:$H,C$4,Transactions!$A:$A,$A139))</f>
        <v>0</v>
      </c>
      <c r="D139" s="16" t="n">
        <f aca="false">IF(YEAR($A139)&lt;&gt;Setup!$B$6,"",SUMIFS(Transactions!$G:$G,Transactions!$H:$H,D$4,Transactions!$A:$A,$A139))</f>
        <v>0</v>
      </c>
      <c r="E139" s="16" t="n">
        <f aca="false">IF(YEAR($A139)&lt;&gt;Setup!$B$6,"",SUMIFS(Transactions!$G:$G,Transactions!$H:$H,E$4,Transactions!$A:$A,$A139))</f>
        <v>0</v>
      </c>
      <c r="F139" s="16" t="n">
        <f aca="false">IF(YEAR($A139)&lt;&gt;Setup!$B$6,"",SUMIFS(Transactions!$G:$G,Transactions!$H:$H,F$4,Transactions!$A:$A,$A139))</f>
        <v>0</v>
      </c>
      <c r="G139" s="16" t="n">
        <f aca="false">IF(YEAR($A139)&lt;&gt;Setup!$B$6,"",SUMIFS(Transactions!$G:$G,Transactions!$H:$H,G$4,Transactions!$A:$A,$A139))</f>
        <v>0</v>
      </c>
      <c r="H139" s="16" t="n">
        <f aca="false">IF(YEAR($A139)&lt;&gt;Setup!$B$6,"",SUMIFS(Transactions!$G:$G,Transactions!$H:$H,H$4,Transactions!$A:$A,$A139))</f>
        <v>0</v>
      </c>
      <c r="I139" s="16" t="n">
        <f aca="false">IF(YEAR($A139)&lt;&gt;Setup!$B$6,"",SUMIFS(Transactions!$G:$G,Transactions!$H:$H,I$4,Transactions!$A:$A,$A139))</f>
        <v>0</v>
      </c>
      <c r="J139" s="16" t="n">
        <f aca="false">IF(YEAR($A139)&lt;&gt;Setup!$B$6,"",SUMIFS(Transactions!$G:$G,Transactions!$H:$H,J$4,Transactions!$A:$A,$A139))</f>
        <v>0</v>
      </c>
      <c r="K139" s="16" t="n">
        <f aca="false">IF(YEAR($A139)&lt;&gt;Setup!$B$6,"",SUMIFS(Transactions!$G:$G,Transactions!$H:$H,K$4,Transactions!$A:$A,$A139))</f>
        <v>0</v>
      </c>
      <c r="L139" s="16" t="n">
        <f aca="false">IF(YEAR($A139)&lt;&gt;Setup!$B$6,"",SUMIFS(Transactions!$G:$G,Transactions!$H:$H,L$4,Transactions!$A:$A,$A139))</f>
        <v>0</v>
      </c>
      <c r="M139" s="16" t="n">
        <f aca="false">IF(YEAR($A139)&lt;&gt;Setup!$B$6,"",SUMIFS(Transactions!$G:$G,Transactions!$H:$H,M$4,Transactions!$A:$A,$A139))</f>
        <v>0</v>
      </c>
      <c r="N139" s="16" t="n">
        <f aca="false">IF(YEAR($A139)&lt;&gt;Setup!$B$6,"",SUMIFS(Transactions!$G:$G,Transactions!$H:$H,N$4,Transactions!$A:$A,$A139))</f>
        <v>0</v>
      </c>
      <c r="O139" s="16" t="n">
        <f aca="false">IF(YEAR($A139)&lt;&gt;Setup!$B$6,"",SUMIFS(Transactions!$G:$G,Transactions!$H:$H,O$4,Transactions!$A:$A,$A139))</f>
        <v>0</v>
      </c>
      <c r="P139" s="16" t="n">
        <f aca="false">IF(YEAR($A139)&lt;&gt;Setup!$B$6,"",SUMIFS(Transactions!$G:$G,Transactions!$H:$H,P$4,Transactions!$A:$A,$A139))</f>
        <v>0</v>
      </c>
      <c r="Q139" s="16" t="n">
        <f aca="false">IF(YEAR($A139)&lt;&gt;Setup!$B$6,"",SUM(B139:C139))</f>
        <v>0</v>
      </c>
      <c r="R139" s="16" t="n">
        <f aca="false">IF(YEAR($A139)&lt;&gt;Setup!$B$6,"",SUM(D139:F139))</f>
        <v>0</v>
      </c>
      <c r="S139" s="16" t="n">
        <f aca="false">IF(YEAR($A139)&lt;&gt;Setup!$B$6,"",SUM(G139:L139))</f>
        <v>0</v>
      </c>
      <c r="T139" s="16" t="n">
        <f aca="false">IF(YEAR($A139)&lt;&gt;Setup!$B$6,"",SUM(M139:P139))</f>
        <v>0</v>
      </c>
      <c r="U139" s="20" t="n">
        <f aca="false">IF(YEAR($A139)&lt;&gt;Setup!$B$6,"",SUM(B139:P139))</f>
        <v>0</v>
      </c>
      <c r="V139" s="20" t="n">
        <f aca="false">IF(YEAR($A139)&lt;&gt;Setup!$B$6,"",N(V138)+U139)</f>
        <v>0</v>
      </c>
    </row>
    <row r="140" customFormat="false" ht="15" hidden="false" customHeight="false" outlineLevel="0" collapsed="false">
      <c r="A140" s="19" t="n">
        <f aca="false">DATE(Setup!$B$6,1,1)+135</f>
        <v>46158</v>
      </c>
      <c r="B140" s="16" t="n">
        <f aca="false">IF(YEAR($A140)&lt;&gt;Setup!$B$6,"",SUMIFS(Transactions!$G:$G,Transactions!$H:$H,B$4,Transactions!$A:$A,$A140))</f>
        <v>0</v>
      </c>
      <c r="C140" s="16" t="n">
        <f aca="false">IF(YEAR($A140)&lt;&gt;Setup!$B$6,"",SUMIFS(Transactions!$G:$G,Transactions!$H:$H,C$4,Transactions!$A:$A,$A140))</f>
        <v>0</v>
      </c>
      <c r="D140" s="16" t="n">
        <f aca="false">IF(YEAR($A140)&lt;&gt;Setup!$B$6,"",SUMIFS(Transactions!$G:$G,Transactions!$H:$H,D$4,Transactions!$A:$A,$A140))</f>
        <v>0</v>
      </c>
      <c r="E140" s="16" t="n">
        <f aca="false">IF(YEAR($A140)&lt;&gt;Setup!$B$6,"",SUMIFS(Transactions!$G:$G,Transactions!$H:$H,E$4,Transactions!$A:$A,$A140))</f>
        <v>0</v>
      </c>
      <c r="F140" s="16" t="n">
        <f aca="false">IF(YEAR($A140)&lt;&gt;Setup!$B$6,"",SUMIFS(Transactions!$G:$G,Transactions!$H:$H,F$4,Transactions!$A:$A,$A140))</f>
        <v>0</v>
      </c>
      <c r="G140" s="16" t="n">
        <f aca="false">IF(YEAR($A140)&lt;&gt;Setup!$B$6,"",SUMIFS(Transactions!$G:$G,Transactions!$H:$H,G$4,Transactions!$A:$A,$A140))</f>
        <v>0</v>
      </c>
      <c r="H140" s="16" t="n">
        <f aca="false">IF(YEAR($A140)&lt;&gt;Setup!$B$6,"",SUMIFS(Transactions!$G:$G,Transactions!$H:$H,H$4,Transactions!$A:$A,$A140))</f>
        <v>0</v>
      </c>
      <c r="I140" s="16" t="n">
        <f aca="false">IF(YEAR($A140)&lt;&gt;Setup!$B$6,"",SUMIFS(Transactions!$G:$G,Transactions!$H:$H,I$4,Transactions!$A:$A,$A140))</f>
        <v>0</v>
      </c>
      <c r="J140" s="16" t="n">
        <f aca="false">IF(YEAR($A140)&lt;&gt;Setup!$B$6,"",SUMIFS(Transactions!$G:$G,Transactions!$H:$H,J$4,Transactions!$A:$A,$A140))</f>
        <v>0</v>
      </c>
      <c r="K140" s="16" t="n">
        <f aca="false">IF(YEAR($A140)&lt;&gt;Setup!$B$6,"",SUMIFS(Transactions!$G:$G,Transactions!$H:$H,K$4,Transactions!$A:$A,$A140))</f>
        <v>0</v>
      </c>
      <c r="L140" s="16" t="n">
        <f aca="false">IF(YEAR($A140)&lt;&gt;Setup!$B$6,"",SUMIFS(Transactions!$G:$G,Transactions!$H:$H,L$4,Transactions!$A:$A,$A140))</f>
        <v>0</v>
      </c>
      <c r="M140" s="16" t="n">
        <f aca="false">IF(YEAR($A140)&lt;&gt;Setup!$B$6,"",SUMIFS(Transactions!$G:$G,Transactions!$H:$H,M$4,Transactions!$A:$A,$A140))</f>
        <v>0</v>
      </c>
      <c r="N140" s="16" t="n">
        <f aca="false">IF(YEAR($A140)&lt;&gt;Setup!$B$6,"",SUMIFS(Transactions!$G:$G,Transactions!$H:$H,N$4,Transactions!$A:$A,$A140))</f>
        <v>0</v>
      </c>
      <c r="O140" s="16" t="n">
        <f aca="false">IF(YEAR($A140)&lt;&gt;Setup!$B$6,"",SUMIFS(Transactions!$G:$G,Transactions!$H:$H,O$4,Transactions!$A:$A,$A140))</f>
        <v>0</v>
      </c>
      <c r="P140" s="16" t="n">
        <f aca="false">IF(YEAR($A140)&lt;&gt;Setup!$B$6,"",SUMIFS(Transactions!$G:$G,Transactions!$H:$H,P$4,Transactions!$A:$A,$A140))</f>
        <v>0</v>
      </c>
      <c r="Q140" s="16" t="n">
        <f aca="false">IF(YEAR($A140)&lt;&gt;Setup!$B$6,"",SUM(B140:C140))</f>
        <v>0</v>
      </c>
      <c r="R140" s="16" t="n">
        <f aca="false">IF(YEAR($A140)&lt;&gt;Setup!$B$6,"",SUM(D140:F140))</f>
        <v>0</v>
      </c>
      <c r="S140" s="16" t="n">
        <f aca="false">IF(YEAR($A140)&lt;&gt;Setup!$B$6,"",SUM(G140:L140))</f>
        <v>0</v>
      </c>
      <c r="T140" s="16" t="n">
        <f aca="false">IF(YEAR($A140)&lt;&gt;Setup!$B$6,"",SUM(M140:P140))</f>
        <v>0</v>
      </c>
      <c r="U140" s="20" t="n">
        <f aca="false">IF(YEAR($A140)&lt;&gt;Setup!$B$6,"",SUM(B140:P140))</f>
        <v>0</v>
      </c>
      <c r="V140" s="20" t="n">
        <f aca="false">IF(YEAR($A140)&lt;&gt;Setup!$B$6,"",N(V139)+U140)</f>
        <v>0</v>
      </c>
    </row>
    <row r="141" customFormat="false" ht="15" hidden="false" customHeight="false" outlineLevel="0" collapsed="false">
      <c r="A141" s="19" t="n">
        <f aca="false">DATE(Setup!$B$6,1,1)+136</f>
        <v>46159</v>
      </c>
      <c r="B141" s="16" t="n">
        <f aca="false">IF(YEAR($A141)&lt;&gt;Setup!$B$6,"",SUMIFS(Transactions!$G:$G,Transactions!$H:$H,B$4,Transactions!$A:$A,$A141))</f>
        <v>0</v>
      </c>
      <c r="C141" s="16" t="n">
        <f aca="false">IF(YEAR($A141)&lt;&gt;Setup!$B$6,"",SUMIFS(Transactions!$G:$G,Transactions!$H:$H,C$4,Transactions!$A:$A,$A141))</f>
        <v>0</v>
      </c>
      <c r="D141" s="16" t="n">
        <f aca="false">IF(YEAR($A141)&lt;&gt;Setup!$B$6,"",SUMIFS(Transactions!$G:$G,Transactions!$H:$H,D$4,Transactions!$A:$A,$A141))</f>
        <v>0</v>
      </c>
      <c r="E141" s="16" t="n">
        <f aca="false">IF(YEAR($A141)&lt;&gt;Setup!$B$6,"",SUMIFS(Transactions!$G:$G,Transactions!$H:$H,E$4,Transactions!$A:$A,$A141))</f>
        <v>0</v>
      </c>
      <c r="F141" s="16" t="n">
        <f aca="false">IF(YEAR($A141)&lt;&gt;Setup!$B$6,"",SUMIFS(Transactions!$G:$G,Transactions!$H:$H,F$4,Transactions!$A:$A,$A141))</f>
        <v>0</v>
      </c>
      <c r="G141" s="16" t="n">
        <f aca="false">IF(YEAR($A141)&lt;&gt;Setup!$B$6,"",SUMIFS(Transactions!$G:$G,Transactions!$H:$H,G$4,Transactions!$A:$A,$A141))</f>
        <v>0</v>
      </c>
      <c r="H141" s="16" t="n">
        <f aca="false">IF(YEAR($A141)&lt;&gt;Setup!$B$6,"",SUMIFS(Transactions!$G:$G,Transactions!$H:$H,H$4,Transactions!$A:$A,$A141))</f>
        <v>0</v>
      </c>
      <c r="I141" s="16" t="n">
        <f aca="false">IF(YEAR($A141)&lt;&gt;Setup!$B$6,"",SUMIFS(Transactions!$G:$G,Transactions!$H:$H,I$4,Transactions!$A:$A,$A141))</f>
        <v>0</v>
      </c>
      <c r="J141" s="16" t="n">
        <f aca="false">IF(YEAR($A141)&lt;&gt;Setup!$B$6,"",SUMIFS(Transactions!$G:$G,Transactions!$H:$H,J$4,Transactions!$A:$A,$A141))</f>
        <v>0</v>
      </c>
      <c r="K141" s="16" t="n">
        <f aca="false">IF(YEAR($A141)&lt;&gt;Setup!$B$6,"",SUMIFS(Transactions!$G:$G,Transactions!$H:$H,K$4,Transactions!$A:$A,$A141))</f>
        <v>0</v>
      </c>
      <c r="L141" s="16" t="n">
        <f aca="false">IF(YEAR($A141)&lt;&gt;Setup!$B$6,"",SUMIFS(Transactions!$G:$G,Transactions!$H:$H,L$4,Transactions!$A:$A,$A141))</f>
        <v>0</v>
      </c>
      <c r="M141" s="16" t="n">
        <f aca="false">IF(YEAR($A141)&lt;&gt;Setup!$B$6,"",SUMIFS(Transactions!$G:$G,Transactions!$H:$H,M$4,Transactions!$A:$A,$A141))</f>
        <v>0</v>
      </c>
      <c r="N141" s="16" t="n">
        <f aca="false">IF(YEAR($A141)&lt;&gt;Setup!$B$6,"",SUMIFS(Transactions!$G:$G,Transactions!$H:$H,N$4,Transactions!$A:$A,$A141))</f>
        <v>0</v>
      </c>
      <c r="O141" s="16" t="n">
        <f aca="false">IF(YEAR($A141)&lt;&gt;Setup!$B$6,"",SUMIFS(Transactions!$G:$G,Transactions!$H:$H,O$4,Transactions!$A:$A,$A141))</f>
        <v>0</v>
      </c>
      <c r="P141" s="16" t="n">
        <f aca="false">IF(YEAR($A141)&lt;&gt;Setup!$B$6,"",SUMIFS(Transactions!$G:$G,Transactions!$H:$H,P$4,Transactions!$A:$A,$A141))</f>
        <v>0</v>
      </c>
      <c r="Q141" s="16" t="n">
        <f aca="false">IF(YEAR($A141)&lt;&gt;Setup!$B$6,"",SUM(B141:C141))</f>
        <v>0</v>
      </c>
      <c r="R141" s="16" t="n">
        <f aca="false">IF(YEAR($A141)&lt;&gt;Setup!$B$6,"",SUM(D141:F141))</f>
        <v>0</v>
      </c>
      <c r="S141" s="16" t="n">
        <f aca="false">IF(YEAR($A141)&lt;&gt;Setup!$B$6,"",SUM(G141:L141))</f>
        <v>0</v>
      </c>
      <c r="T141" s="16" t="n">
        <f aca="false">IF(YEAR($A141)&lt;&gt;Setup!$B$6,"",SUM(M141:P141))</f>
        <v>0</v>
      </c>
      <c r="U141" s="20" t="n">
        <f aca="false">IF(YEAR($A141)&lt;&gt;Setup!$B$6,"",SUM(B141:P141))</f>
        <v>0</v>
      </c>
      <c r="V141" s="20" t="n">
        <f aca="false">IF(YEAR($A141)&lt;&gt;Setup!$B$6,"",N(V140)+U141)</f>
        <v>0</v>
      </c>
    </row>
    <row r="142" customFormat="false" ht="15" hidden="false" customHeight="false" outlineLevel="0" collapsed="false">
      <c r="A142" s="19" t="n">
        <f aca="false">DATE(Setup!$B$6,1,1)+137</f>
        <v>46160</v>
      </c>
      <c r="B142" s="16" t="n">
        <f aca="false">IF(YEAR($A142)&lt;&gt;Setup!$B$6,"",SUMIFS(Transactions!$G:$G,Transactions!$H:$H,B$4,Transactions!$A:$A,$A142))</f>
        <v>0</v>
      </c>
      <c r="C142" s="16" t="n">
        <f aca="false">IF(YEAR($A142)&lt;&gt;Setup!$B$6,"",SUMIFS(Transactions!$G:$G,Transactions!$H:$H,C$4,Transactions!$A:$A,$A142))</f>
        <v>0</v>
      </c>
      <c r="D142" s="16" t="n">
        <f aca="false">IF(YEAR($A142)&lt;&gt;Setup!$B$6,"",SUMIFS(Transactions!$G:$G,Transactions!$H:$H,D$4,Transactions!$A:$A,$A142))</f>
        <v>0</v>
      </c>
      <c r="E142" s="16" t="n">
        <f aca="false">IF(YEAR($A142)&lt;&gt;Setup!$B$6,"",SUMIFS(Transactions!$G:$G,Transactions!$H:$H,E$4,Transactions!$A:$A,$A142))</f>
        <v>0</v>
      </c>
      <c r="F142" s="16" t="n">
        <f aca="false">IF(YEAR($A142)&lt;&gt;Setup!$B$6,"",SUMIFS(Transactions!$G:$G,Transactions!$H:$H,F$4,Transactions!$A:$A,$A142))</f>
        <v>0</v>
      </c>
      <c r="G142" s="16" t="n">
        <f aca="false">IF(YEAR($A142)&lt;&gt;Setup!$B$6,"",SUMIFS(Transactions!$G:$G,Transactions!$H:$H,G$4,Transactions!$A:$A,$A142))</f>
        <v>0</v>
      </c>
      <c r="H142" s="16" t="n">
        <f aca="false">IF(YEAR($A142)&lt;&gt;Setup!$B$6,"",SUMIFS(Transactions!$G:$G,Transactions!$H:$H,H$4,Transactions!$A:$A,$A142))</f>
        <v>0</v>
      </c>
      <c r="I142" s="16" t="n">
        <f aca="false">IF(YEAR($A142)&lt;&gt;Setup!$B$6,"",SUMIFS(Transactions!$G:$G,Transactions!$H:$H,I$4,Transactions!$A:$A,$A142))</f>
        <v>0</v>
      </c>
      <c r="J142" s="16" t="n">
        <f aca="false">IF(YEAR($A142)&lt;&gt;Setup!$B$6,"",SUMIFS(Transactions!$G:$G,Transactions!$H:$H,J$4,Transactions!$A:$A,$A142))</f>
        <v>0</v>
      </c>
      <c r="K142" s="16" t="n">
        <f aca="false">IF(YEAR($A142)&lt;&gt;Setup!$B$6,"",SUMIFS(Transactions!$G:$G,Transactions!$H:$H,K$4,Transactions!$A:$A,$A142))</f>
        <v>0</v>
      </c>
      <c r="L142" s="16" t="n">
        <f aca="false">IF(YEAR($A142)&lt;&gt;Setup!$B$6,"",SUMIFS(Transactions!$G:$G,Transactions!$H:$H,L$4,Transactions!$A:$A,$A142))</f>
        <v>0</v>
      </c>
      <c r="M142" s="16" t="n">
        <f aca="false">IF(YEAR($A142)&lt;&gt;Setup!$B$6,"",SUMIFS(Transactions!$G:$G,Transactions!$H:$H,M$4,Transactions!$A:$A,$A142))</f>
        <v>0</v>
      </c>
      <c r="N142" s="16" t="n">
        <f aca="false">IF(YEAR($A142)&lt;&gt;Setup!$B$6,"",SUMIFS(Transactions!$G:$G,Transactions!$H:$H,N$4,Transactions!$A:$A,$A142))</f>
        <v>0</v>
      </c>
      <c r="O142" s="16" t="n">
        <f aca="false">IF(YEAR($A142)&lt;&gt;Setup!$B$6,"",SUMIFS(Transactions!$G:$G,Transactions!$H:$H,O$4,Transactions!$A:$A,$A142))</f>
        <v>0</v>
      </c>
      <c r="P142" s="16" t="n">
        <f aca="false">IF(YEAR($A142)&lt;&gt;Setup!$B$6,"",SUMIFS(Transactions!$G:$G,Transactions!$H:$H,P$4,Transactions!$A:$A,$A142))</f>
        <v>0</v>
      </c>
      <c r="Q142" s="16" t="n">
        <f aca="false">IF(YEAR($A142)&lt;&gt;Setup!$B$6,"",SUM(B142:C142))</f>
        <v>0</v>
      </c>
      <c r="R142" s="16" t="n">
        <f aca="false">IF(YEAR($A142)&lt;&gt;Setup!$B$6,"",SUM(D142:F142))</f>
        <v>0</v>
      </c>
      <c r="S142" s="16" t="n">
        <f aca="false">IF(YEAR($A142)&lt;&gt;Setup!$B$6,"",SUM(G142:L142))</f>
        <v>0</v>
      </c>
      <c r="T142" s="16" t="n">
        <f aca="false">IF(YEAR($A142)&lt;&gt;Setup!$B$6,"",SUM(M142:P142))</f>
        <v>0</v>
      </c>
      <c r="U142" s="20" t="n">
        <f aca="false">IF(YEAR($A142)&lt;&gt;Setup!$B$6,"",SUM(B142:P142))</f>
        <v>0</v>
      </c>
      <c r="V142" s="20" t="n">
        <f aca="false">IF(YEAR($A142)&lt;&gt;Setup!$B$6,"",N(V141)+U142)</f>
        <v>0</v>
      </c>
    </row>
    <row r="143" customFormat="false" ht="15" hidden="false" customHeight="false" outlineLevel="0" collapsed="false">
      <c r="A143" s="19" t="n">
        <f aca="false">DATE(Setup!$B$6,1,1)+138</f>
        <v>46161</v>
      </c>
      <c r="B143" s="16" t="n">
        <f aca="false">IF(YEAR($A143)&lt;&gt;Setup!$B$6,"",SUMIFS(Transactions!$G:$G,Transactions!$H:$H,B$4,Transactions!$A:$A,$A143))</f>
        <v>0</v>
      </c>
      <c r="C143" s="16" t="n">
        <f aca="false">IF(YEAR($A143)&lt;&gt;Setup!$B$6,"",SUMIFS(Transactions!$G:$G,Transactions!$H:$H,C$4,Transactions!$A:$A,$A143))</f>
        <v>0</v>
      </c>
      <c r="D143" s="16" t="n">
        <f aca="false">IF(YEAR($A143)&lt;&gt;Setup!$B$6,"",SUMIFS(Transactions!$G:$G,Transactions!$H:$H,D$4,Transactions!$A:$A,$A143))</f>
        <v>0</v>
      </c>
      <c r="E143" s="16" t="n">
        <f aca="false">IF(YEAR($A143)&lt;&gt;Setup!$B$6,"",SUMIFS(Transactions!$G:$G,Transactions!$H:$H,E$4,Transactions!$A:$A,$A143))</f>
        <v>0</v>
      </c>
      <c r="F143" s="16" t="n">
        <f aca="false">IF(YEAR($A143)&lt;&gt;Setup!$B$6,"",SUMIFS(Transactions!$G:$G,Transactions!$H:$H,F$4,Transactions!$A:$A,$A143))</f>
        <v>0</v>
      </c>
      <c r="G143" s="16" t="n">
        <f aca="false">IF(YEAR($A143)&lt;&gt;Setup!$B$6,"",SUMIFS(Transactions!$G:$G,Transactions!$H:$H,G$4,Transactions!$A:$A,$A143))</f>
        <v>0</v>
      </c>
      <c r="H143" s="16" t="n">
        <f aca="false">IF(YEAR($A143)&lt;&gt;Setup!$B$6,"",SUMIFS(Transactions!$G:$G,Transactions!$H:$H,H$4,Transactions!$A:$A,$A143))</f>
        <v>0</v>
      </c>
      <c r="I143" s="16" t="n">
        <f aca="false">IF(YEAR($A143)&lt;&gt;Setup!$B$6,"",SUMIFS(Transactions!$G:$G,Transactions!$H:$H,I$4,Transactions!$A:$A,$A143))</f>
        <v>0</v>
      </c>
      <c r="J143" s="16" t="n">
        <f aca="false">IF(YEAR($A143)&lt;&gt;Setup!$B$6,"",SUMIFS(Transactions!$G:$G,Transactions!$H:$H,J$4,Transactions!$A:$A,$A143))</f>
        <v>0</v>
      </c>
      <c r="K143" s="16" t="n">
        <f aca="false">IF(YEAR($A143)&lt;&gt;Setup!$B$6,"",SUMIFS(Transactions!$G:$G,Transactions!$H:$H,K$4,Transactions!$A:$A,$A143))</f>
        <v>0</v>
      </c>
      <c r="L143" s="16" t="n">
        <f aca="false">IF(YEAR($A143)&lt;&gt;Setup!$B$6,"",SUMIFS(Transactions!$G:$G,Transactions!$H:$H,L$4,Transactions!$A:$A,$A143))</f>
        <v>0</v>
      </c>
      <c r="M143" s="16" t="n">
        <f aca="false">IF(YEAR($A143)&lt;&gt;Setup!$B$6,"",SUMIFS(Transactions!$G:$G,Transactions!$H:$H,M$4,Transactions!$A:$A,$A143))</f>
        <v>0</v>
      </c>
      <c r="N143" s="16" t="n">
        <f aca="false">IF(YEAR($A143)&lt;&gt;Setup!$B$6,"",SUMIFS(Transactions!$G:$G,Transactions!$H:$H,N$4,Transactions!$A:$A,$A143))</f>
        <v>0</v>
      </c>
      <c r="O143" s="16" t="n">
        <f aca="false">IF(YEAR($A143)&lt;&gt;Setup!$B$6,"",SUMIFS(Transactions!$G:$G,Transactions!$H:$H,O$4,Transactions!$A:$A,$A143))</f>
        <v>0</v>
      </c>
      <c r="P143" s="16" t="n">
        <f aca="false">IF(YEAR($A143)&lt;&gt;Setup!$B$6,"",SUMIFS(Transactions!$G:$G,Transactions!$H:$H,P$4,Transactions!$A:$A,$A143))</f>
        <v>0</v>
      </c>
      <c r="Q143" s="16" t="n">
        <f aca="false">IF(YEAR($A143)&lt;&gt;Setup!$B$6,"",SUM(B143:C143))</f>
        <v>0</v>
      </c>
      <c r="R143" s="16" t="n">
        <f aca="false">IF(YEAR($A143)&lt;&gt;Setup!$B$6,"",SUM(D143:F143))</f>
        <v>0</v>
      </c>
      <c r="S143" s="16" t="n">
        <f aca="false">IF(YEAR($A143)&lt;&gt;Setup!$B$6,"",SUM(G143:L143))</f>
        <v>0</v>
      </c>
      <c r="T143" s="16" t="n">
        <f aca="false">IF(YEAR($A143)&lt;&gt;Setup!$B$6,"",SUM(M143:P143))</f>
        <v>0</v>
      </c>
      <c r="U143" s="20" t="n">
        <f aca="false">IF(YEAR($A143)&lt;&gt;Setup!$B$6,"",SUM(B143:P143))</f>
        <v>0</v>
      </c>
      <c r="V143" s="20" t="n">
        <f aca="false">IF(YEAR($A143)&lt;&gt;Setup!$B$6,"",N(V142)+U143)</f>
        <v>0</v>
      </c>
    </row>
    <row r="144" customFormat="false" ht="15" hidden="false" customHeight="false" outlineLevel="0" collapsed="false">
      <c r="A144" s="19" t="n">
        <f aca="false">DATE(Setup!$B$6,1,1)+139</f>
        <v>46162</v>
      </c>
      <c r="B144" s="16" t="n">
        <f aca="false">IF(YEAR($A144)&lt;&gt;Setup!$B$6,"",SUMIFS(Transactions!$G:$G,Transactions!$H:$H,B$4,Transactions!$A:$A,$A144))</f>
        <v>0</v>
      </c>
      <c r="C144" s="16" t="n">
        <f aca="false">IF(YEAR($A144)&lt;&gt;Setup!$B$6,"",SUMIFS(Transactions!$G:$G,Transactions!$H:$H,C$4,Transactions!$A:$A,$A144))</f>
        <v>0</v>
      </c>
      <c r="D144" s="16" t="n">
        <f aca="false">IF(YEAR($A144)&lt;&gt;Setup!$B$6,"",SUMIFS(Transactions!$G:$G,Transactions!$H:$H,D$4,Transactions!$A:$A,$A144))</f>
        <v>0</v>
      </c>
      <c r="E144" s="16" t="n">
        <f aca="false">IF(YEAR($A144)&lt;&gt;Setup!$B$6,"",SUMIFS(Transactions!$G:$G,Transactions!$H:$H,E$4,Transactions!$A:$A,$A144))</f>
        <v>0</v>
      </c>
      <c r="F144" s="16" t="n">
        <f aca="false">IF(YEAR($A144)&lt;&gt;Setup!$B$6,"",SUMIFS(Transactions!$G:$G,Transactions!$H:$H,F$4,Transactions!$A:$A,$A144))</f>
        <v>0</v>
      </c>
      <c r="G144" s="16" t="n">
        <f aca="false">IF(YEAR($A144)&lt;&gt;Setup!$B$6,"",SUMIFS(Transactions!$G:$G,Transactions!$H:$H,G$4,Transactions!$A:$A,$A144))</f>
        <v>0</v>
      </c>
      <c r="H144" s="16" t="n">
        <f aca="false">IF(YEAR($A144)&lt;&gt;Setup!$B$6,"",SUMIFS(Transactions!$G:$G,Transactions!$H:$H,H$4,Transactions!$A:$A,$A144))</f>
        <v>0</v>
      </c>
      <c r="I144" s="16" t="n">
        <f aca="false">IF(YEAR($A144)&lt;&gt;Setup!$B$6,"",SUMIFS(Transactions!$G:$G,Transactions!$H:$H,I$4,Transactions!$A:$A,$A144))</f>
        <v>0</v>
      </c>
      <c r="J144" s="16" t="n">
        <f aca="false">IF(YEAR($A144)&lt;&gt;Setup!$B$6,"",SUMIFS(Transactions!$G:$G,Transactions!$H:$H,J$4,Transactions!$A:$A,$A144))</f>
        <v>0</v>
      </c>
      <c r="K144" s="16" t="n">
        <f aca="false">IF(YEAR($A144)&lt;&gt;Setup!$B$6,"",SUMIFS(Transactions!$G:$G,Transactions!$H:$H,K$4,Transactions!$A:$A,$A144))</f>
        <v>0</v>
      </c>
      <c r="L144" s="16" t="n">
        <f aca="false">IF(YEAR($A144)&lt;&gt;Setup!$B$6,"",SUMIFS(Transactions!$G:$G,Transactions!$H:$H,L$4,Transactions!$A:$A,$A144))</f>
        <v>0</v>
      </c>
      <c r="M144" s="16" t="n">
        <f aca="false">IF(YEAR($A144)&lt;&gt;Setup!$B$6,"",SUMIFS(Transactions!$G:$G,Transactions!$H:$H,M$4,Transactions!$A:$A,$A144))</f>
        <v>0</v>
      </c>
      <c r="N144" s="16" t="n">
        <f aca="false">IF(YEAR($A144)&lt;&gt;Setup!$B$6,"",SUMIFS(Transactions!$G:$G,Transactions!$H:$H,N$4,Transactions!$A:$A,$A144))</f>
        <v>0</v>
      </c>
      <c r="O144" s="16" t="n">
        <f aca="false">IF(YEAR($A144)&lt;&gt;Setup!$B$6,"",SUMIFS(Transactions!$G:$G,Transactions!$H:$H,O$4,Transactions!$A:$A,$A144))</f>
        <v>0</v>
      </c>
      <c r="P144" s="16" t="n">
        <f aca="false">IF(YEAR($A144)&lt;&gt;Setup!$B$6,"",SUMIFS(Transactions!$G:$G,Transactions!$H:$H,P$4,Transactions!$A:$A,$A144))</f>
        <v>0</v>
      </c>
      <c r="Q144" s="16" t="n">
        <f aca="false">IF(YEAR($A144)&lt;&gt;Setup!$B$6,"",SUM(B144:C144))</f>
        <v>0</v>
      </c>
      <c r="R144" s="16" t="n">
        <f aca="false">IF(YEAR($A144)&lt;&gt;Setup!$B$6,"",SUM(D144:F144))</f>
        <v>0</v>
      </c>
      <c r="S144" s="16" t="n">
        <f aca="false">IF(YEAR($A144)&lt;&gt;Setup!$B$6,"",SUM(G144:L144))</f>
        <v>0</v>
      </c>
      <c r="T144" s="16" t="n">
        <f aca="false">IF(YEAR($A144)&lt;&gt;Setup!$B$6,"",SUM(M144:P144))</f>
        <v>0</v>
      </c>
      <c r="U144" s="20" t="n">
        <f aca="false">IF(YEAR($A144)&lt;&gt;Setup!$B$6,"",SUM(B144:P144))</f>
        <v>0</v>
      </c>
      <c r="V144" s="20" t="n">
        <f aca="false">IF(YEAR($A144)&lt;&gt;Setup!$B$6,"",N(V143)+U144)</f>
        <v>0</v>
      </c>
    </row>
    <row r="145" customFormat="false" ht="15" hidden="false" customHeight="false" outlineLevel="0" collapsed="false">
      <c r="A145" s="19" t="n">
        <f aca="false">DATE(Setup!$B$6,1,1)+140</f>
        <v>46163</v>
      </c>
      <c r="B145" s="16" t="n">
        <f aca="false">IF(YEAR($A145)&lt;&gt;Setup!$B$6,"",SUMIFS(Transactions!$G:$G,Transactions!$H:$H,B$4,Transactions!$A:$A,$A145))</f>
        <v>0</v>
      </c>
      <c r="C145" s="16" t="n">
        <f aca="false">IF(YEAR($A145)&lt;&gt;Setup!$B$6,"",SUMIFS(Transactions!$G:$G,Transactions!$H:$H,C$4,Transactions!$A:$A,$A145))</f>
        <v>0</v>
      </c>
      <c r="D145" s="16" t="n">
        <f aca="false">IF(YEAR($A145)&lt;&gt;Setup!$B$6,"",SUMIFS(Transactions!$G:$G,Transactions!$H:$H,D$4,Transactions!$A:$A,$A145))</f>
        <v>0</v>
      </c>
      <c r="E145" s="16" t="n">
        <f aca="false">IF(YEAR($A145)&lt;&gt;Setup!$B$6,"",SUMIFS(Transactions!$G:$G,Transactions!$H:$H,E$4,Transactions!$A:$A,$A145))</f>
        <v>0</v>
      </c>
      <c r="F145" s="16" t="n">
        <f aca="false">IF(YEAR($A145)&lt;&gt;Setup!$B$6,"",SUMIFS(Transactions!$G:$G,Transactions!$H:$H,F$4,Transactions!$A:$A,$A145))</f>
        <v>0</v>
      </c>
      <c r="G145" s="16" t="n">
        <f aca="false">IF(YEAR($A145)&lt;&gt;Setup!$B$6,"",SUMIFS(Transactions!$G:$G,Transactions!$H:$H,G$4,Transactions!$A:$A,$A145))</f>
        <v>0</v>
      </c>
      <c r="H145" s="16" t="n">
        <f aca="false">IF(YEAR($A145)&lt;&gt;Setup!$B$6,"",SUMIFS(Transactions!$G:$G,Transactions!$H:$H,H$4,Transactions!$A:$A,$A145))</f>
        <v>0</v>
      </c>
      <c r="I145" s="16" t="n">
        <f aca="false">IF(YEAR($A145)&lt;&gt;Setup!$B$6,"",SUMIFS(Transactions!$G:$G,Transactions!$H:$H,I$4,Transactions!$A:$A,$A145))</f>
        <v>0</v>
      </c>
      <c r="J145" s="16" t="n">
        <f aca="false">IF(YEAR($A145)&lt;&gt;Setup!$B$6,"",SUMIFS(Transactions!$G:$G,Transactions!$H:$H,J$4,Transactions!$A:$A,$A145))</f>
        <v>0</v>
      </c>
      <c r="K145" s="16" t="n">
        <f aca="false">IF(YEAR($A145)&lt;&gt;Setup!$B$6,"",SUMIFS(Transactions!$G:$G,Transactions!$H:$H,K$4,Transactions!$A:$A,$A145))</f>
        <v>0</v>
      </c>
      <c r="L145" s="16" t="n">
        <f aca="false">IF(YEAR($A145)&lt;&gt;Setup!$B$6,"",SUMIFS(Transactions!$G:$G,Transactions!$H:$H,L$4,Transactions!$A:$A,$A145))</f>
        <v>0</v>
      </c>
      <c r="M145" s="16" t="n">
        <f aca="false">IF(YEAR($A145)&lt;&gt;Setup!$B$6,"",SUMIFS(Transactions!$G:$G,Transactions!$H:$H,M$4,Transactions!$A:$A,$A145))</f>
        <v>0</v>
      </c>
      <c r="N145" s="16" t="n">
        <f aca="false">IF(YEAR($A145)&lt;&gt;Setup!$B$6,"",SUMIFS(Transactions!$G:$G,Transactions!$H:$H,N$4,Transactions!$A:$A,$A145))</f>
        <v>0</v>
      </c>
      <c r="O145" s="16" t="n">
        <f aca="false">IF(YEAR($A145)&lt;&gt;Setup!$B$6,"",SUMIFS(Transactions!$G:$G,Transactions!$H:$H,O$4,Transactions!$A:$A,$A145))</f>
        <v>0</v>
      </c>
      <c r="P145" s="16" t="n">
        <f aca="false">IF(YEAR($A145)&lt;&gt;Setup!$B$6,"",SUMIFS(Transactions!$G:$G,Transactions!$H:$H,P$4,Transactions!$A:$A,$A145))</f>
        <v>0</v>
      </c>
      <c r="Q145" s="16" t="n">
        <f aca="false">IF(YEAR($A145)&lt;&gt;Setup!$B$6,"",SUM(B145:C145))</f>
        <v>0</v>
      </c>
      <c r="R145" s="16" t="n">
        <f aca="false">IF(YEAR($A145)&lt;&gt;Setup!$B$6,"",SUM(D145:F145))</f>
        <v>0</v>
      </c>
      <c r="S145" s="16" t="n">
        <f aca="false">IF(YEAR($A145)&lt;&gt;Setup!$B$6,"",SUM(G145:L145))</f>
        <v>0</v>
      </c>
      <c r="T145" s="16" t="n">
        <f aca="false">IF(YEAR($A145)&lt;&gt;Setup!$B$6,"",SUM(M145:P145))</f>
        <v>0</v>
      </c>
      <c r="U145" s="20" t="n">
        <f aca="false">IF(YEAR($A145)&lt;&gt;Setup!$B$6,"",SUM(B145:P145))</f>
        <v>0</v>
      </c>
      <c r="V145" s="20" t="n">
        <f aca="false">IF(YEAR($A145)&lt;&gt;Setup!$B$6,"",N(V144)+U145)</f>
        <v>0</v>
      </c>
    </row>
    <row r="146" customFormat="false" ht="15" hidden="false" customHeight="false" outlineLevel="0" collapsed="false">
      <c r="A146" s="19" t="n">
        <f aca="false">DATE(Setup!$B$6,1,1)+141</f>
        <v>46164</v>
      </c>
      <c r="B146" s="16" t="n">
        <f aca="false">IF(YEAR($A146)&lt;&gt;Setup!$B$6,"",SUMIFS(Transactions!$G:$G,Transactions!$H:$H,B$4,Transactions!$A:$A,$A146))</f>
        <v>0</v>
      </c>
      <c r="C146" s="16" t="n">
        <f aca="false">IF(YEAR($A146)&lt;&gt;Setup!$B$6,"",SUMIFS(Transactions!$G:$G,Transactions!$H:$H,C$4,Transactions!$A:$A,$A146))</f>
        <v>0</v>
      </c>
      <c r="D146" s="16" t="n">
        <f aca="false">IF(YEAR($A146)&lt;&gt;Setup!$B$6,"",SUMIFS(Transactions!$G:$G,Transactions!$H:$H,D$4,Transactions!$A:$A,$A146))</f>
        <v>0</v>
      </c>
      <c r="E146" s="16" t="n">
        <f aca="false">IF(YEAR($A146)&lt;&gt;Setup!$B$6,"",SUMIFS(Transactions!$G:$G,Transactions!$H:$H,E$4,Transactions!$A:$A,$A146))</f>
        <v>0</v>
      </c>
      <c r="F146" s="16" t="n">
        <f aca="false">IF(YEAR($A146)&lt;&gt;Setup!$B$6,"",SUMIFS(Transactions!$G:$G,Transactions!$H:$H,F$4,Transactions!$A:$A,$A146))</f>
        <v>0</v>
      </c>
      <c r="G146" s="16" t="n">
        <f aca="false">IF(YEAR($A146)&lt;&gt;Setup!$B$6,"",SUMIFS(Transactions!$G:$G,Transactions!$H:$H,G$4,Transactions!$A:$A,$A146))</f>
        <v>0</v>
      </c>
      <c r="H146" s="16" t="n">
        <f aca="false">IF(YEAR($A146)&lt;&gt;Setup!$B$6,"",SUMIFS(Transactions!$G:$G,Transactions!$H:$H,H$4,Transactions!$A:$A,$A146))</f>
        <v>0</v>
      </c>
      <c r="I146" s="16" t="n">
        <f aca="false">IF(YEAR($A146)&lt;&gt;Setup!$B$6,"",SUMIFS(Transactions!$G:$G,Transactions!$H:$H,I$4,Transactions!$A:$A,$A146))</f>
        <v>0</v>
      </c>
      <c r="J146" s="16" t="n">
        <f aca="false">IF(YEAR($A146)&lt;&gt;Setup!$B$6,"",SUMIFS(Transactions!$G:$G,Transactions!$H:$H,J$4,Transactions!$A:$A,$A146))</f>
        <v>0</v>
      </c>
      <c r="K146" s="16" t="n">
        <f aca="false">IF(YEAR($A146)&lt;&gt;Setup!$B$6,"",SUMIFS(Transactions!$G:$G,Transactions!$H:$H,K$4,Transactions!$A:$A,$A146))</f>
        <v>0</v>
      </c>
      <c r="L146" s="16" t="n">
        <f aca="false">IF(YEAR($A146)&lt;&gt;Setup!$B$6,"",SUMIFS(Transactions!$G:$G,Transactions!$H:$H,L$4,Transactions!$A:$A,$A146))</f>
        <v>0</v>
      </c>
      <c r="M146" s="16" t="n">
        <f aca="false">IF(YEAR($A146)&lt;&gt;Setup!$B$6,"",SUMIFS(Transactions!$G:$G,Transactions!$H:$H,M$4,Transactions!$A:$A,$A146))</f>
        <v>0</v>
      </c>
      <c r="N146" s="16" t="n">
        <f aca="false">IF(YEAR($A146)&lt;&gt;Setup!$B$6,"",SUMIFS(Transactions!$G:$G,Transactions!$H:$H,N$4,Transactions!$A:$A,$A146))</f>
        <v>0</v>
      </c>
      <c r="O146" s="16" t="n">
        <f aca="false">IF(YEAR($A146)&lt;&gt;Setup!$B$6,"",SUMIFS(Transactions!$G:$G,Transactions!$H:$H,O$4,Transactions!$A:$A,$A146))</f>
        <v>0</v>
      </c>
      <c r="P146" s="16" t="n">
        <f aca="false">IF(YEAR($A146)&lt;&gt;Setup!$B$6,"",SUMIFS(Transactions!$G:$G,Transactions!$H:$H,P$4,Transactions!$A:$A,$A146))</f>
        <v>0</v>
      </c>
      <c r="Q146" s="16" t="n">
        <f aca="false">IF(YEAR($A146)&lt;&gt;Setup!$B$6,"",SUM(B146:C146))</f>
        <v>0</v>
      </c>
      <c r="R146" s="16" t="n">
        <f aca="false">IF(YEAR($A146)&lt;&gt;Setup!$B$6,"",SUM(D146:F146))</f>
        <v>0</v>
      </c>
      <c r="S146" s="16" t="n">
        <f aca="false">IF(YEAR($A146)&lt;&gt;Setup!$B$6,"",SUM(G146:L146))</f>
        <v>0</v>
      </c>
      <c r="T146" s="16" t="n">
        <f aca="false">IF(YEAR($A146)&lt;&gt;Setup!$B$6,"",SUM(M146:P146))</f>
        <v>0</v>
      </c>
      <c r="U146" s="20" t="n">
        <f aca="false">IF(YEAR($A146)&lt;&gt;Setup!$B$6,"",SUM(B146:P146))</f>
        <v>0</v>
      </c>
      <c r="V146" s="20" t="n">
        <f aca="false">IF(YEAR($A146)&lt;&gt;Setup!$B$6,"",N(V145)+U146)</f>
        <v>0</v>
      </c>
    </row>
    <row r="147" customFormat="false" ht="15" hidden="false" customHeight="false" outlineLevel="0" collapsed="false">
      <c r="A147" s="19" t="n">
        <f aca="false">DATE(Setup!$B$6,1,1)+142</f>
        <v>46165</v>
      </c>
      <c r="B147" s="16" t="n">
        <f aca="false">IF(YEAR($A147)&lt;&gt;Setup!$B$6,"",SUMIFS(Transactions!$G:$G,Transactions!$H:$H,B$4,Transactions!$A:$A,$A147))</f>
        <v>0</v>
      </c>
      <c r="C147" s="16" t="n">
        <f aca="false">IF(YEAR($A147)&lt;&gt;Setup!$B$6,"",SUMIFS(Transactions!$G:$G,Transactions!$H:$H,C$4,Transactions!$A:$A,$A147))</f>
        <v>0</v>
      </c>
      <c r="D147" s="16" t="n">
        <f aca="false">IF(YEAR($A147)&lt;&gt;Setup!$B$6,"",SUMIFS(Transactions!$G:$G,Transactions!$H:$H,D$4,Transactions!$A:$A,$A147))</f>
        <v>0</v>
      </c>
      <c r="E147" s="16" t="n">
        <f aca="false">IF(YEAR($A147)&lt;&gt;Setup!$B$6,"",SUMIFS(Transactions!$G:$G,Transactions!$H:$H,E$4,Transactions!$A:$A,$A147))</f>
        <v>0</v>
      </c>
      <c r="F147" s="16" t="n">
        <f aca="false">IF(YEAR($A147)&lt;&gt;Setup!$B$6,"",SUMIFS(Transactions!$G:$G,Transactions!$H:$H,F$4,Transactions!$A:$A,$A147))</f>
        <v>0</v>
      </c>
      <c r="G147" s="16" t="n">
        <f aca="false">IF(YEAR($A147)&lt;&gt;Setup!$B$6,"",SUMIFS(Transactions!$G:$G,Transactions!$H:$H,G$4,Transactions!$A:$A,$A147))</f>
        <v>0</v>
      </c>
      <c r="H147" s="16" t="n">
        <f aca="false">IF(YEAR($A147)&lt;&gt;Setup!$B$6,"",SUMIFS(Transactions!$G:$G,Transactions!$H:$H,H$4,Transactions!$A:$A,$A147))</f>
        <v>0</v>
      </c>
      <c r="I147" s="16" t="n">
        <f aca="false">IF(YEAR($A147)&lt;&gt;Setup!$B$6,"",SUMIFS(Transactions!$G:$G,Transactions!$H:$H,I$4,Transactions!$A:$A,$A147))</f>
        <v>0</v>
      </c>
      <c r="J147" s="16" t="n">
        <f aca="false">IF(YEAR($A147)&lt;&gt;Setup!$B$6,"",SUMIFS(Transactions!$G:$G,Transactions!$H:$H,J$4,Transactions!$A:$A,$A147))</f>
        <v>0</v>
      </c>
      <c r="K147" s="16" t="n">
        <f aca="false">IF(YEAR($A147)&lt;&gt;Setup!$B$6,"",SUMIFS(Transactions!$G:$G,Transactions!$H:$H,K$4,Transactions!$A:$A,$A147))</f>
        <v>0</v>
      </c>
      <c r="L147" s="16" t="n">
        <f aca="false">IF(YEAR($A147)&lt;&gt;Setup!$B$6,"",SUMIFS(Transactions!$G:$G,Transactions!$H:$H,L$4,Transactions!$A:$A,$A147))</f>
        <v>0</v>
      </c>
      <c r="M147" s="16" t="n">
        <f aca="false">IF(YEAR($A147)&lt;&gt;Setup!$B$6,"",SUMIFS(Transactions!$G:$G,Transactions!$H:$H,M$4,Transactions!$A:$A,$A147))</f>
        <v>0</v>
      </c>
      <c r="N147" s="16" t="n">
        <f aca="false">IF(YEAR($A147)&lt;&gt;Setup!$B$6,"",SUMIFS(Transactions!$G:$G,Transactions!$H:$H,N$4,Transactions!$A:$A,$A147))</f>
        <v>0</v>
      </c>
      <c r="O147" s="16" t="n">
        <f aca="false">IF(YEAR($A147)&lt;&gt;Setup!$B$6,"",SUMIFS(Transactions!$G:$G,Transactions!$H:$H,O$4,Transactions!$A:$A,$A147))</f>
        <v>0</v>
      </c>
      <c r="P147" s="16" t="n">
        <f aca="false">IF(YEAR($A147)&lt;&gt;Setup!$B$6,"",SUMIFS(Transactions!$G:$G,Transactions!$H:$H,P$4,Transactions!$A:$A,$A147))</f>
        <v>0</v>
      </c>
      <c r="Q147" s="16" t="n">
        <f aca="false">IF(YEAR($A147)&lt;&gt;Setup!$B$6,"",SUM(B147:C147))</f>
        <v>0</v>
      </c>
      <c r="R147" s="16" t="n">
        <f aca="false">IF(YEAR($A147)&lt;&gt;Setup!$B$6,"",SUM(D147:F147))</f>
        <v>0</v>
      </c>
      <c r="S147" s="16" t="n">
        <f aca="false">IF(YEAR($A147)&lt;&gt;Setup!$B$6,"",SUM(G147:L147))</f>
        <v>0</v>
      </c>
      <c r="T147" s="16" t="n">
        <f aca="false">IF(YEAR($A147)&lt;&gt;Setup!$B$6,"",SUM(M147:P147))</f>
        <v>0</v>
      </c>
      <c r="U147" s="20" t="n">
        <f aca="false">IF(YEAR($A147)&lt;&gt;Setup!$B$6,"",SUM(B147:P147))</f>
        <v>0</v>
      </c>
      <c r="V147" s="20" t="n">
        <f aca="false">IF(YEAR($A147)&lt;&gt;Setup!$B$6,"",N(V146)+U147)</f>
        <v>0</v>
      </c>
    </row>
    <row r="148" customFormat="false" ht="15" hidden="false" customHeight="false" outlineLevel="0" collapsed="false">
      <c r="A148" s="19" t="n">
        <f aca="false">DATE(Setup!$B$6,1,1)+143</f>
        <v>46166</v>
      </c>
      <c r="B148" s="16" t="n">
        <f aca="false">IF(YEAR($A148)&lt;&gt;Setup!$B$6,"",SUMIFS(Transactions!$G:$G,Transactions!$H:$H,B$4,Transactions!$A:$A,$A148))</f>
        <v>0</v>
      </c>
      <c r="C148" s="16" t="n">
        <f aca="false">IF(YEAR($A148)&lt;&gt;Setup!$B$6,"",SUMIFS(Transactions!$G:$G,Transactions!$H:$H,C$4,Transactions!$A:$A,$A148))</f>
        <v>0</v>
      </c>
      <c r="D148" s="16" t="n">
        <f aca="false">IF(YEAR($A148)&lt;&gt;Setup!$B$6,"",SUMIFS(Transactions!$G:$G,Transactions!$H:$H,D$4,Transactions!$A:$A,$A148))</f>
        <v>0</v>
      </c>
      <c r="E148" s="16" t="n">
        <f aca="false">IF(YEAR($A148)&lt;&gt;Setup!$B$6,"",SUMIFS(Transactions!$G:$G,Transactions!$H:$H,E$4,Transactions!$A:$A,$A148))</f>
        <v>0</v>
      </c>
      <c r="F148" s="16" t="n">
        <f aca="false">IF(YEAR($A148)&lt;&gt;Setup!$B$6,"",SUMIFS(Transactions!$G:$G,Transactions!$H:$H,F$4,Transactions!$A:$A,$A148))</f>
        <v>0</v>
      </c>
      <c r="G148" s="16" t="n">
        <f aca="false">IF(YEAR($A148)&lt;&gt;Setup!$B$6,"",SUMIFS(Transactions!$G:$G,Transactions!$H:$H,G$4,Transactions!$A:$A,$A148))</f>
        <v>0</v>
      </c>
      <c r="H148" s="16" t="n">
        <f aca="false">IF(YEAR($A148)&lt;&gt;Setup!$B$6,"",SUMIFS(Transactions!$G:$G,Transactions!$H:$H,H$4,Transactions!$A:$A,$A148))</f>
        <v>0</v>
      </c>
      <c r="I148" s="16" t="n">
        <f aca="false">IF(YEAR($A148)&lt;&gt;Setup!$B$6,"",SUMIFS(Transactions!$G:$G,Transactions!$H:$H,I$4,Transactions!$A:$A,$A148))</f>
        <v>0</v>
      </c>
      <c r="J148" s="16" t="n">
        <f aca="false">IF(YEAR($A148)&lt;&gt;Setup!$B$6,"",SUMIFS(Transactions!$G:$G,Transactions!$H:$H,J$4,Transactions!$A:$A,$A148))</f>
        <v>0</v>
      </c>
      <c r="K148" s="16" t="n">
        <f aca="false">IF(YEAR($A148)&lt;&gt;Setup!$B$6,"",SUMIFS(Transactions!$G:$G,Transactions!$H:$H,K$4,Transactions!$A:$A,$A148))</f>
        <v>0</v>
      </c>
      <c r="L148" s="16" t="n">
        <f aca="false">IF(YEAR($A148)&lt;&gt;Setup!$B$6,"",SUMIFS(Transactions!$G:$G,Transactions!$H:$H,L$4,Transactions!$A:$A,$A148))</f>
        <v>0</v>
      </c>
      <c r="M148" s="16" t="n">
        <f aca="false">IF(YEAR($A148)&lt;&gt;Setup!$B$6,"",SUMIFS(Transactions!$G:$G,Transactions!$H:$H,M$4,Transactions!$A:$A,$A148))</f>
        <v>0</v>
      </c>
      <c r="N148" s="16" t="n">
        <f aca="false">IF(YEAR($A148)&lt;&gt;Setup!$B$6,"",SUMIFS(Transactions!$G:$G,Transactions!$H:$H,N$4,Transactions!$A:$A,$A148))</f>
        <v>0</v>
      </c>
      <c r="O148" s="16" t="n">
        <f aca="false">IF(YEAR($A148)&lt;&gt;Setup!$B$6,"",SUMIFS(Transactions!$G:$G,Transactions!$H:$H,O$4,Transactions!$A:$A,$A148))</f>
        <v>0</v>
      </c>
      <c r="P148" s="16" t="n">
        <f aca="false">IF(YEAR($A148)&lt;&gt;Setup!$B$6,"",SUMIFS(Transactions!$G:$G,Transactions!$H:$H,P$4,Transactions!$A:$A,$A148))</f>
        <v>0</v>
      </c>
      <c r="Q148" s="16" t="n">
        <f aca="false">IF(YEAR($A148)&lt;&gt;Setup!$B$6,"",SUM(B148:C148))</f>
        <v>0</v>
      </c>
      <c r="R148" s="16" t="n">
        <f aca="false">IF(YEAR($A148)&lt;&gt;Setup!$B$6,"",SUM(D148:F148))</f>
        <v>0</v>
      </c>
      <c r="S148" s="16" t="n">
        <f aca="false">IF(YEAR($A148)&lt;&gt;Setup!$B$6,"",SUM(G148:L148))</f>
        <v>0</v>
      </c>
      <c r="T148" s="16" t="n">
        <f aca="false">IF(YEAR($A148)&lt;&gt;Setup!$B$6,"",SUM(M148:P148))</f>
        <v>0</v>
      </c>
      <c r="U148" s="20" t="n">
        <f aca="false">IF(YEAR($A148)&lt;&gt;Setup!$B$6,"",SUM(B148:P148))</f>
        <v>0</v>
      </c>
      <c r="V148" s="20" t="n">
        <f aca="false">IF(YEAR($A148)&lt;&gt;Setup!$B$6,"",N(V147)+U148)</f>
        <v>0</v>
      </c>
    </row>
    <row r="149" customFormat="false" ht="15" hidden="false" customHeight="false" outlineLevel="0" collapsed="false">
      <c r="A149" s="19" t="n">
        <f aca="false">DATE(Setup!$B$6,1,1)+144</f>
        <v>46167</v>
      </c>
      <c r="B149" s="16" t="n">
        <f aca="false">IF(YEAR($A149)&lt;&gt;Setup!$B$6,"",SUMIFS(Transactions!$G:$G,Transactions!$H:$H,B$4,Transactions!$A:$A,$A149))</f>
        <v>0</v>
      </c>
      <c r="C149" s="16" t="n">
        <f aca="false">IF(YEAR($A149)&lt;&gt;Setup!$B$6,"",SUMIFS(Transactions!$G:$G,Transactions!$H:$H,C$4,Transactions!$A:$A,$A149))</f>
        <v>0</v>
      </c>
      <c r="D149" s="16" t="n">
        <f aca="false">IF(YEAR($A149)&lt;&gt;Setup!$B$6,"",SUMIFS(Transactions!$G:$G,Transactions!$H:$H,D$4,Transactions!$A:$A,$A149))</f>
        <v>0</v>
      </c>
      <c r="E149" s="16" t="n">
        <f aca="false">IF(YEAR($A149)&lt;&gt;Setup!$B$6,"",SUMIFS(Transactions!$G:$G,Transactions!$H:$H,E$4,Transactions!$A:$A,$A149))</f>
        <v>0</v>
      </c>
      <c r="F149" s="16" t="n">
        <f aca="false">IF(YEAR($A149)&lt;&gt;Setup!$B$6,"",SUMIFS(Transactions!$G:$G,Transactions!$H:$H,F$4,Transactions!$A:$A,$A149))</f>
        <v>0</v>
      </c>
      <c r="G149" s="16" t="n">
        <f aca="false">IF(YEAR($A149)&lt;&gt;Setup!$B$6,"",SUMIFS(Transactions!$G:$G,Transactions!$H:$H,G$4,Transactions!$A:$A,$A149))</f>
        <v>0</v>
      </c>
      <c r="H149" s="16" t="n">
        <f aca="false">IF(YEAR($A149)&lt;&gt;Setup!$B$6,"",SUMIFS(Transactions!$G:$G,Transactions!$H:$H,H$4,Transactions!$A:$A,$A149))</f>
        <v>0</v>
      </c>
      <c r="I149" s="16" t="n">
        <f aca="false">IF(YEAR($A149)&lt;&gt;Setup!$B$6,"",SUMIFS(Transactions!$G:$G,Transactions!$H:$H,I$4,Transactions!$A:$A,$A149))</f>
        <v>0</v>
      </c>
      <c r="J149" s="16" t="n">
        <f aca="false">IF(YEAR($A149)&lt;&gt;Setup!$B$6,"",SUMIFS(Transactions!$G:$G,Transactions!$H:$H,J$4,Transactions!$A:$A,$A149))</f>
        <v>0</v>
      </c>
      <c r="K149" s="16" t="n">
        <f aca="false">IF(YEAR($A149)&lt;&gt;Setup!$B$6,"",SUMIFS(Transactions!$G:$G,Transactions!$H:$H,K$4,Transactions!$A:$A,$A149))</f>
        <v>0</v>
      </c>
      <c r="L149" s="16" t="n">
        <f aca="false">IF(YEAR($A149)&lt;&gt;Setup!$B$6,"",SUMIFS(Transactions!$G:$G,Transactions!$H:$H,L$4,Transactions!$A:$A,$A149))</f>
        <v>0</v>
      </c>
      <c r="M149" s="16" t="n">
        <f aca="false">IF(YEAR($A149)&lt;&gt;Setup!$B$6,"",SUMIFS(Transactions!$G:$G,Transactions!$H:$H,M$4,Transactions!$A:$A,$A149))</f>
        <v>0</v>
      </c>
      <c r="N149" s="16" t="n">
        <f aca="false">IF(YEAR($A149)&lt;&gt;Setup!$B$6,"",SUMIFS(Transactions!$G:$G,Transactions!$H:$H,N$4,Transactions!$A:$A,$A149))</f>
        <v>0</v>
      </c>
      <c r="O149" s="16" t="n">
        <f aca="false">IF(YEAR($A149)&lt;&gt;Setup!$B$6,"",SUMIFS(Transactions!$G:$G,Transactions!$H:$H,O$4,Transactions!$A:$A,$A149))</f>
        <v>0</v>
      </c>
      <c r="P149" s="16" t="n">
        <f aca="false">IF(YEAR($A149)&lt;&gt;Setup!$B$6,"",SUMIFS(Transactions!$G:$G,Transactions!$H:$H,P$4,Transactions!$A:$A,$A149))</f>
        <v>0</v>
      </c>
      <c r="Q149" s="16" t="n">
        <f aca="false">IF(YEAR($A149)&lt;&gt;Setup!$B$6,"",SUM(B149:C149))</f>
        <v>0</v>
      </c>
      <c r="R149" s="16" t="n">
        <f aca="false">IF(YEAR($A149)&lt;&gt;Setup!$B$6,"",SUM(D149:F149))</f>
        <v>0</v>
      </c>
      <c r="S149" s="16" t="n">
        <f aca="false">IF(YEAR($A149)&lt;&gt;Setup!$B$6,"",SUM(G149:L149))</f>
        <v>0</v>
      </c>
      <c r="T149" s="16" t="n">
        <f aca="false">IF(YEAR($A149)&lt;&gt;Setup!$B$6,"",SUM(M149:P149))</f>
        <v>0</v>
      </c>
      <c r="U149" s="20" t="n">
        <f aca="false">IF(YEAR($A149)&lt;&gt;Setup!$B$6,"",SUM(B149:P149))</f>
        <v>0</v>
      </c>
      <c r="V149" s="20" t="n">
        <f aca="false">IF(YEAR($A149)&lt;&gt;Setup!$B$6,"",N(V148)+U149)</f>
        <v>0</v>
      </c>
    </row>
    <row r="150" customFormat="false" ht="15" hidden="false" customHeight="false" outlineLevel="0" collapsed="false">
      <c r="A150" s="19" t="n">
        <f aca="false">DATE(Setup!$B$6,1,1)+145</f>
        <v>46168</v>
      </c>
      <c r="B150" s="16" t="n">
        <f aca="false">IF(YEAR($A150)&lt;&gt;Setup!$B$6,"",SUMIFS(Transactions!$G:$G,Transactions!$H:$H,B$4,Transactions!$A:$A,$A150))</f>
        <v>0</v>
      </c>
      <c r="C150" s="16" t="n">
        <f aca="false">IF(YEAR($A150)&lt;&gt;Setup!$B$6,"",SUMIFS(Transactions!$G:$G,Transactions!$H:$H,C$4,Transactions!$A:$A,$A150))</f>
        <v>0</v>
      </c>
      <c r="D150" s="16" t="n">
        <f aca="false">IF(YEAR($A150)&lt;&gt;Setup!$B$6,"",SUMIFS(Transactions!$G:$G,Transactions!$H:$H,D$4,Transactions!$A:$A,$A150))</f>
        <v>0</v>
      </c>
      <c r="E150" s="16" t="n">
        <f aca="false">IF(YEAR($A150)&lt;&gt;Setup!$B$6,"",SUMIFS(Transactions!$G:$G,Transactions!$H:$H,E$4,Transactions!$A:$A,$A150))</f>
        <v>0</v>
      </c>
      <c r="F150" s="16" t="n">
        <f aca="false">IF(YEAR($A150)&lt;&gt;Setup!$B$6,"",SUMIFS(Transactions!$G:$G,Transactions!$H:$H,F$4,Transactions!$A:$A,$A150))</f>
        <v>0</v>
      </c>
      <c r="G150" s="16" t="n">
        <f aca="false">IF(YEAR($A150)&lt;&gt;Setup!$B$6,"",SUMIFS(Transactions!$G:$G,Transactions!$H:$H,G$4,Transactions!$A:$A,$A150))</f>
        <v>0</v>
      </c>
      <c r="H150" s="16" t="n">
        <f aca="false">IF(YEAR($A150)&lt;&gt;Setup!$B$6,"",SUMIFS(Transactions!$G:$G,Transactions!$H:$H,H$4,Transactions!$A:$A,$A150))</f>
        <v>0</v>
      </c>
      <c r="I150" s="16" t="n">
        <f aca="false">IF(YEAR($A150)&lt;&gt;Setup!$B$6,"",SUMIFS(Transactions!$G:$G,Transactions!$H:$H,I$4,Transactions!$A:$A,$A150))</f>
        <v>0</v>
      </c>
      <c r="J150" s="16" t="n">
        <f aca="false">IF(YEAR($A150)&lt;&gt;Setup!$B$6,"",SUMIFS(Transactions!$G:$G,Transactions!$H:$H,J$4,Transactions!$A:$A,$A150))</f>
        <v>0</v>
      </c>
      <c r="K150" s="16" t="n">
        <f aca="false">IF(YEAR($A150)&lt;&gt;Setup!$B$6,"",SUMIFS(Transactions!$G:$G,Transactions!$H:$H,K$4,Transactions!$A:$A,$A150))</f>
        <v>0</v>
      </c>
      <c r="L150" s="16" t="n">
        <f aca="false">IF(YEAR($A150)&lt;&gt;Setup!$B$6,"",SUMIFS(Transactions!$G:$G,Transactions!$H:$H,L$4,Transactions!$A:$A,$A150))</f>
        <v>0</v>
      </c>
      <c r="M150" s="16" t="n">
        <f aca="false">IF(YEAR($A150)&lt;&gt;Setup!$B$6,"",SUMIFS(Transactions!$G:$G,Transactions!$H:$H,M$4,Transactions!$A:$A,$A150))</f>
        <v>0</v>
      </c>
      <c r="N150" s="16" t="n">
        <f aca="false">IF(YEAR($A150)&lt;&gt;Setup!$B$6,"",SUMIFS(Transactions!$G:$G,Transactions!$H:$H,N$4,Transactions!$A:$A,$A150))</f>
        <v>0</v>
      </c>
      <c r="O150" s="16" t="n">
        <f aca="false">IF(YEAR($A150)&lt;&gt;Setup!$B$6,"",SUMIFS(Transactions!$G:$G,Transactions!$H:$H,O$4,Transactions!$A:$A,$A150))</f>
        <v>0</v>
      </c>
      <c r="P150" s="16" t="n">
        <f aca="false">IF(YEAR($A150)&lt;&gt;Setup!$B$6,"",SUMIFS(Transactions!$G:$G,Transactions!$H:$H,P$4,Transactions!$A:$A,$A150))</f>
        <v>0</v>
      </c>
      <c r="Q150" s="16" t="n">
        <f aca="false">IF(YEAR($A150)&lt;&gt;Setup!$B$6,"",SUM(B150:C150))</f>
        <v>0</v>
      </c>
      <c r="R150" s="16" t="n">
        <f aca="false">IF(YEAR($A150)&lt;&gt;Setup!$B$6,"",SUM(D150:F150))</f>
        <v>0</v>
      </c>
      <c r="S150" s="16" t="n">
        <f aca="false">IF(YEAR($A150)&lt;&gt;Setup!$B$6,"",SUM(G150:L150))</f>
        <v>0</v>
      </c>
      <c r="T150" s="16" t="n">
        <f aca="false">IF(YEAR($A150)&lt;&gt;Setup!$B$6,"",SUM(M150:P150))</f>
        <v>0</v>
      </c>
      <c r="U150" s="20" t="n">
        <f aca="false">IF(YEAR($A150)&lt;&gt;Setup!$B$6,"",SUM(B150:P150))</f>
        <v>0</v>
      </c>
      <c r="V150" s="20" t="n">
        <f aca="false">IF(YEAR($A150)&lt;&gt;Setup!$B$6,"",N(V149)+U150)</f>
        <v>0</v>
      </c>
    </row>
    <row r="151" customFormat="false" ht="15" hidden="false" customHeight="false" outlineLevel="0" collapsed="false">
      <c r="A151" s="19" t="n">
        <f aca="false">DATE(Setup!$B$6,1,1)+146</f>
        <v>46169</v>
      </c>
      <c r="B151" s="16" t="n">
        <f aca="false">IF(YEAR($A151)&lt;&gt;Setup!$B$6,"",SUMIFS(Transactions!$G:$G,Transactions!$H:$H,B$4,Transactions!$A:$A,$A151))</f>
        <v>0</v>
      </c>
      <c r="C151" s="16" t="n">
        <f aca="false">IF(YEAR($A151)&lt;&gt;Setup!$B$6,"",SUMIFS(Transactions!$G:$G,Transactions!$H:$H,C$4,Transactions!$A:$A,$A151))</f>
        <v>0</v>
      </c>
      <c r="D151" s="16" t="n">
        <f aca="false">IF(YEAR($A151)&lt;&gt;Setup!$B$6,"",SUMIFS(Transactions!$G:$G,Transactions!$H:$H,D$4,Transactions!$A:$A,$A151))</f>
        <v>0</v>
      </c>
      <c r="E151" s="16" t="n">
        <f aca="false">IF(YEAR($A151)&lt;&gt;Setup!$B$6,"",SUMIFS(Transactions!$G:$G,Transactions!$H:$H,E$4,Transactions!$A:$A,$A151))</f>
        <v>0</v>
      </c>
      <c r="F151" s="16" t="n">
        <f aca="false">IF(YEAR($A151)&lt;&gt;Setup!$B$6,"",SUMIFS(Transactions!$G:$G,Transactions!$H:$H,F$4,Transactions!$A:$A,$A151))</f>
        <v>0</v>
      </c>
      <c r="G151" s="16" t="n">
        <f aca="false">IF(YEAR($A151)&lt;&gt;Setup!$B$6,"",SUMIFS(Transactions!$G:$G,Transactions!$H:$H,G$4,Transactions!$A:$A,$A151))</f>
        <v>0</v>
      </c>
      <c r="H151" s="16" t="n">
        <f aca="false">IF(YEAR($A151)&lt;&gt;Setup!$B$6,"",SUMIFS(Transactions!$G:$G,Transactions!$H:$H,H$4,Transactions!$A:$A,$A151))</f>
        <v>0</v>
      </c>
      <c r="I151" s="16" t="n">
        <f aca="false">IF(YEAR($A151)&lt;&gt;Setup!$B$6,"",SUMIFS(Transactions!$G:$G,Transactions!$H:$H,I$4,Transactions!$A:$A,$A151))</f>
        <v>0</v>
      </c>
      <c r="J151" s="16" t="n">
        <f aca="false">IF(YEAR($A151)&lt;&gt;Setup!$B$6,"",SUMIFS(Transactions!$G:$G,Transactions!$H:$H,J$4,Transactions!$A:$A,$A151))</f>
        <v>0</v>
      </c>
      <c r="K151" s="16" t="n">
        <f aca="false">IF(YEAR($A151)&lt;&gt;Setup!$B$6,"",SUMIFS(Transactions!$G:$G,Transactions!$H:$H,K$4,Transactions!$A:$A,$A151))</f>
        <v>0</v>
      </c>
      <c r="L151" s="16" t="n">
        <f aca="false">IF(YEAR($A151)&lt;&gt;Setup!$B$6,"",SUMIFS(Transactions!$G:$G,Transactions!$H:$H,L$4,Transactions!$A:$A,$A151))</f>
        <v>0</v>
      </c>
      <c r="M151" s="16" t="n">
        <f aca="false">IF(YEAR($A151)&lt;&gt;Setup!$B$6,"",SUMIFS(Transactions!$G:$G,Transactions!$H:$H,M$4,Transactions!$A:$A,$A151))</f>
        <v>0</v>
      </c>
      <c r="N151" s="16" t="n">
        <f aca="false">IF(YEAR($A151)&lt;&gt;Setup!$B$6,"",SUMIFS(Transactions!$G:$G,Transactions!$H:$H,N$4,Transactions!$A:$A,$A151))</f>
        <v>0</v>
      </c>
      <c r="O151" s="16" t="n">
        <f aca="false">IF(YEAR($A151)&lt;&gt;Setup!$B$6,"",SUMIFS(Transactions!$G:$G,Transactions!$H:$H,O$4,Transactions!$A:$A,$A151))</f>
        <v>0</v>
      </c>
      <c r="P151" s="16" t="n">
        <f aca="false">IF(YEAR($A151)&lt;&gt;Setup!$B$6,"",SUMIFS(Transactions!$G:$G,Transactions!$H:$H,P$4,Transactions!$A:$A,$A151))</f>
        <v>0</v>
      </c>
      <c r="Q151" s="16" t="n">
        <f aca="false">IF(YEAR($A151)&lt;&gt;Setup!$B$6,"",SUM(B151:C151))</f>
        <v>0</v>
      </c>
      <c r="R151" s="16" t="n">
        <f aca="false">IF(YEAR($A151)&lt;&gt;Setup!$B$6,"",SUM(D151:F151))</f>
        <v>0</v>
      </c>
      <c r="S151" s="16" t="n">
        <f aca="false">IF(YEAR($A151)&lt;&gt;Setup!$B$6,"",SUM(G151:L151))</f>
        <v>0</v>
      </c>
      <c r="T151" s="16" t="n">
        <f aca="false">IF(YEAR($A151)&lt;&gt;Setup!$B$6,"",SUM(M151:P151))</f>
        <v>0</v>
      </c>
      <c r="U151" s="20" t="n">
        <f aca="false">IF(YEAR($A151)&lt;&gt;Setup!$B$6,"",SUM(B151:P151))</f>
        <v>0</v>
      </c>
      <c r="V151" s="20" t="n">
        <f aca="false">IF(YEAR($A151)&lt;&gt;Setup!$B$6,"",N(V150)+U151)</f>
        <v>0</v>
      </c>
    </row>
    <row r="152" customFormat="false" ht="15" hidden="false" customHeight="false" outlineLevel="0" collapsed="false">
      <c r="A152" s="19" t="n">
        <f aca="false">DATE(Setup!$B$6,1,1)+147</f>
        <v>46170</v>
      </c>
      <c r="B152" s="16" t="n">
        <f aca="false">IF(YEAR($A152)&lt;&gt;Setup!$B$6,"",SUMIFS(Transactions!$G:$G,Transactions!$H:$H,B$4,Transactions!$A:$A,$A152))</f>
        <v>0</v>
      </c>
      <c r="C152" s="16" t="n">
        <f aca="false">IF(YEAR($A152)&lt;&gt;Setup!$B$6,"",SUMIFS(Transactions!$G:$G,Transactions!$H:$H,C$4,Transactions!$A:$A,$A152))</f>
        <v>0</v>
      </c>
      <c r="D152" s="16" t="n">
        <f aca="false">IF(YEAR($A152)&lt;&gt;Setup!$B$6,"",SUMIFS(Transactions!$G:$G,Transactions!$H:$H,D$4,Transactions!$A:$A,$A152))</f>
        <v>0</v>
      </c>
      <c r="E152" s="16" t="n">
        <f aca="false">IF(YEAR($A152)&lt;&gt;Setup!$B$6,"",SUMIFS(Transactions!$G:$G,Transactions!$H:$H,E$4,Transactions!$A:$A,$A152))</f>
        <v>0</v>
      </c>
      <c r="F152" s="16" t="n">
        <f aca="false">IF(YEAR($A152)&lt;&gt;Setup!$B$6,"",SUMIFS(Transactions!$G:$G,Transactions!$H:$H,F$4,Transactions!$A:$A,$A152))</f>
        <v>0</v>
      </c>
      <c r="G152" s="16" t="n">
        <f aca="false">IF(YEAR($A152)&lt;&gt;Setup!$B$6,"",SUMIFS(Transactions!$G:$G,Transactions!$H:$H,G$4,Transactions!$A:$A,$A152))</f>
        <v>0</v>
      </c>
      <c r="H152" s="16" t="n">
        <f aca="false">IF(YEAR($A152)&lt;&gt;Setup!$B$6,"",SUMIFS(Transactions!$G:$G,Transactions!$H:$H,H$4,Transactions!$A:$A,$A152))</f>
        <v>0</v>
      </c>
      <c r="I152" s="16" t="n">
        <f aca="false">IF(YEAR($A152)&lt;&gt;Setup!$B$6,"",SUMIFS(Transactions!$G:$G,Transactions!$H:$H,I$4,Transactions!$A:$A,$A152))</f>
        <v>0</v>
      </c>
      <c r="J152" s="16" t="n">
        <f aca="false">IF(YEAR($A152)&lt;&gt;Setup!$B$6,"",SUMIFS(Transactions!$G:$G,Transactions!$H:$H,J$4,Transactions!$A:$A,$A152))</f>
        <v>0</v>
      </c>
      <c r="K152" s="16" t="n">
        <f aca="false">IF(YEAR($A152)&lt;&gt;Setup!$B$6,"",SUMIFS(Transactions!$G:$G,Transactions!$H:$H,K$4,Transactions!$A:$A,$A152))</f>
        <v>0</v>
      </c>
      <c r="L152" s="16" t="n">
        <f aca="false">IF(YEAR($A152)&lt;&gt;Setup!$B$6,"",SUMIFS(Transactions!$G:$G,Transactions!$H:$H,L$4,Transactions!$A:$A,$A152))</f>
        <v>0</v>
      </c>
      <c r="M152" s="16" t="n">
        <f aca="false">IF(YEAR($A152)&lt;&gt;Setup!$B$6,"",SUMIFS(Transactions!$G:$G,Transactions!$H:$H,M$4,Transactions!$A:$A,$A152))</f>
        <v>0</v>
      </c>
      <c r="N152" s="16" t="n">
        <f aca="false">IF(YEAR($A152)&lt;&gt;Setup!$B$6,"",SUMIFS(Transactions!$G:$G,Transactions!$H:$H,N$4,Transactions!$A:$A,$A152))</f>
        <v>0</v>
      </c>
      <c r="O152" s="16" t="n">
        <f aca="false">IF(YEAR($A152)&lt;&gt;Setup!$B$6,"",SUMIFS(Transactions!$G:$G,Transactions!$H:$H,O$4,Transactions!$A:$A,$A152))</f>
        <v>0</v>
      </c>
      <c r="P152" s="16" t="n">
        <f aca="false">IF(YEAR($A152)&lt;&gt;Setup!$B$6,"",SUMIFS(Transactions!$G:$G,Transactions!$H:$H,P$4,Transactions!$A:$A,$A152))</f>
        <v>0</v>
      </c>
      <c r="Q152" s="16" t="n">
        <f aca="false">IF(YEAR($A152)&lt;&gt;Setup!$B$6,"",SUM(B152:C152))</f>
        <v>0</v>
      </c>
      <c r="R152" s="16" t="n">
        <f aca="false">IF(YEAR($A152)&lt;&gt;Setup!$B$6,"",SUM(D152:F152))</f>
        <v>0</v>
      </c>
      <c r="S152" s="16" t="n">
        <f aca="false">IF(YEAR($A152)&lt;&gt;Setup!$B$6,"",SUM(G152:L152))</f>
        <v>0</v>
      </c>
      <c r="T152" s="16" t="n">
        <f aca="false">IF(YEAR($A152)&lt;&gt;Setup!$B$6,"",SUM(M152:P152))</f>
        <v>0</v>
      </c>
      <c r="U152" s="20" t="n">
        <f aca="false">IF(YEAR($A152)&lt;&gt;Setup!$B$6,"",SUM(B152:P152))</f>
        <v>0</v>
      </c>
      <c r="V152" s="20" t="n">
        <f aca="false">IF(YEAR($A152)&lt;&gt;Setup!$B$6,"",N(V151)+U152)</f>
        <v>0</v>
      </c>
    </row>
    <row r="153" customFormat="false" ht="15" hidden="false" customHeight="false" outlineLevel="0" collapsed="false">
      <c r="A153" s="19" t="n">
        <f aca="false">DATE(Setup!$B$6,1,1)+148</f>
        <v>46171</v>
      </c>
      <c r="B153" s="16" t="n">
        <f aca="false">IF(YEAR($A153)&lt;&gt;Setup!$B$6,"",SUMIFS(Transactions!$G:$G,Transactions!$H:$H,B$4,Transactions!$A:$A,$A153))</f>
        <v>0</v>
      </c>
      <c r="C153" s="16" t="n">
        <f aca="false">IF(YEAR($A153)&lt;&gt;Setup!$B$6,"",SUMIFS(Transactions!$G:$G,Transactions!$H:$H,C$4,Transactions!$A:$A,$A153))</f>
        <v>0</v>
      </c>
      <c r="D153" s="16" t="n">
        <f aca="false">IF(YEAR($A153)&lt;&gt;Setup!$B$6,"",SUMIFS(Transactions!$G:$G,Transactions!$H:$H,D$4,Transactions!$A:$A,$A153))</f>
        <v>0</v>
      </c>
      <c r="E153" s="16" t="n">
        <f aca="false">IF(YEAR($A153)&lt;&gt;Setup!$B$6,"",SUMIFS(Transactions!$G:$G,Transactions!$H:$H,E$4,Transactions!$A:$A,$A153))</f>
        <v>0</v>
      </c>
      <c r="F153" s="16" t="n">
        <f aca="false">IF(YEAR($A153)&lt;&gt;Setup!$B$6,"",SUMIFS(Transactions!$G:$G,Transactions!$H:$H,F$4,Transactions!$A:$A,$A153))</f>
        <v>0</v>
      </c>
      <c r="G153" s="16" t="n">
        <f aca="false">IF(YEAR($A153)&lt;&gt;Setup!$B$6,"",SUMIFS(Transactions!$G:$G,Transactions!$H:$H,G$4,Transactions!$A:$A,$A153))</f>
        <v>0</v>
      </c>
      <c r="H153" s="16" t="n">
        <f aca="false">IF(YEAR($A153)&lt;&gt;Setup!$B$6,"",SUMIFS(Transactions!$G:$G,Transactions!$H:$H,H$4,Transactions!$A:$A,$A153))</f>
        <v>0</v>
      </c>
      <c r="I153" s="16" t="n">
        <f aca="false">IF(YEAR($A153)&lt;&gt;Setup!$B$6,"",SUMIFS(Transactions!$G:$G,Transactions!$H:$H,I$4,Transactions!$A:$A,$A153))</f>
        <v>0</v>
      </c>
      <c r="J153" s="16" t="n">
        <f aca="false">IF(YEAR($A153)&lt;&gt;Setup!$B$6,"",SUMIFS(Transactions!$G:$G,Transactions!$H:$H,J$4,Transactions!$A:$A,$A153))</f>
        <v>0</v>
      </c>
      <c r="K153" s="16" t="n">
        <f aca="false">IF(YEAR($A153)&lt;&gt;Setup!$B$6,"",SUMIFS(Transactions!$G:$G,Transactions!$H:$H,K$4,Transactions!$A:$A,$A153))</f>
        <v>0</v>
      </c>
      <c r="L153" s="16" t="n">
        <f aca="false">IF(YEAR($A153)&lt;&gt;Setup!$B$6,"",SUMIFS(Transactions!$G:$G,Transactions!$H:$H,L$4,Transactions!$A:$A,$A153))</f>
        <v>0</v>
      </c>
      <c r="M153" s="16" t="n">
        <f aca="false">IF(YEAR($A153)&lt;&gt;Setup!$B$6,"",SUMIFS(Transactions!$G:$G,Transactions!$H:$H,M$4,Transactions!$A:$A,$A153))</f>
        <v>0</v>
      </c>
      <c r="N153" s="16" t="n">
        <f aca="false">IF(YEAR($A153)&lt;&gt;Setup!$B$6,"",SUMIFS(Transactions!$G:$G,Transactions!$H:$H,N$4,Transactions!$A:$A,$A153))</f>
        <v>0</v>
      </c>
      <c r="O153" s="16" t="n">
        <f aca="false">IF(YEAR($A153)&lt;&gt;Setup!$B$6,"",SUMIFS(Transactions!$G:$G,Transactions!$H:$H,O$4,Transactions!$A:$A,$A153))</f>
        <v>0</v>
      </c>
      <c r="P153" s="16" t="n">
        <f aca="false">IF(YEAR($A153)&lt;&gt;Setup!$B$6,"",SUMIFS(Transactions!$G:$G,Transactions!$H:$H,P$4,Transactions!$A:$A,$A153))</f>
        <v>0</v>
      </c>
      <c r="Q153" s="16" t="n">
        <f aca="false">IF(YEAR($A153)&lt;&gt;Setup!$B$6,"",SUM(B153:C153))</f>
        <v>0</v>
      </c>
      <c r="R153" s="16" t="n">
        <f aca="false">IF(YEAR($A153)&lt;&gt;Setup!$B$6,"",SUM(D153:F153))</f>
        <v>0</v>
      </c>
      <c r="S153" s="16" t="n">
        <f aca="false">IF(YEAR($A153)&lt;&gt;Setup!$B$6,"",SUM(G153:L153))</f>
        <v>0</v>
      </c>
      <c r="T153" s="16" t="n">
        <f aca="false">IF(YEAR($A153)&lt;&gt;Setup!$B$6,"",SUM(M153:P153))</f>
        <v>0</v>
      </c>
      <c r="U153" s="20" t="n">
        <f aca="false">IF(YEAR($A153)&lt;&gt;Setup!$B$6,"",SUM(B153:P153))</f>
        <v>0</v>
      </c>
      <c r="V153" s="20" t="n">
        <f aca="false">IF(YEAR($A153)&lt;&gt;Setup!$B$6,"",N(V152)+U153)</f>
        <v>0</v>
      </c>
    </row>
    <row r="154" customFormat="false" ht="15" hidden="false" customHeight="false" outlineLevel="0" collapsed="false">
      <c r="A154" s="19" t="n">
        <f aca="false">DATE(Setup!$B$6,1,1)+149</f>
        <v>46172</v>
      </c>
      <c r="B154" s="16" t="n">
        <f aca="false">IF(YEAR($A154)&lt;&gt;Setup!$B$6,"",SUMIFS(Transactions!$G:$G,Transactions!$H:$H,B$4,Transactions!$A:$A,$A154))</f>
        <v>0</v>
      </c>
      <c r="C154" s="16" t="n">
        <f aca="false">IF(YEAR($A154)&lt;&gt;Setup!$B$6,"",SUMIFS(Transactions!$G:$G,Transactions!$H:$H,C$4,Transactions!$A:$A,$A154))</f>
        <v>0</v>
      </c>
      <c r="D154" s="16" t="n">
        <f aca="false">IF(YEAR($A154)&lt;&gt;Setup!$B$6,"",SUMIFS(Transactions!$G:$G,Transactions!$H:$H,D$4,Transactions!$A:$A,$A154))</f>
        <v>0</v>
      </c>
      <c r="E154" s="16" t="n">
        <f aca="false">IF(YEAR($A154)&lt;&gt;Setup!$B$6,"",SUMIFS(Transactions!$G:$G,Transactions!$H:$H,E$4,Transactions!$A:$A,$A154))</f>
        <v>0</v>
      </c>
      <c r="F154" s="16" t="n">
        <f aca="false">IF(YEAR($A154)&lt;&gt;Setup!$B$6,"",SUMIFS(Transactions!$G:$G,Transactions!$H:$H,F$4,Transactions!$A:$A,$A154))</f>
        <v>0</v>
      </c>
      <c r="G154" s="16" t="n">
        <f aca="false">IF(YEAR($A154)&lt;&gt;Setup!$B$6,"",SUMIFS(Transactions!$G:$G,Transactions!$H:$H,G$4,Transactions!$A:$A,$A154))</f>
        <v>0</v>
      </c>
      <c r="H154" s="16" t="n">
        <f aca="false">IF(YEAR($A154)&lt;&gt;Setup!$B$6,"",SUMIFS(Transactions!$G:$G,Transactions!$H:$H,H$4,Transactions!$A:$A,$A154))</f>
        <v>0</v>
      </c>
      <c r="I154" s="16" t="n">
        <f aca="false">IF(YEAR($A154)&lt;&gt;Setup!$B$6,"",SUMIFS(Transactions!$G:$G,Transactions!$H:$H,I$4,Transactions!$A:$A,$A154))</f>
        <v>0</v>
      </c>
      <c r="J154" s="16" t="n">
        <f aca="false">IF(YEAR($A154)&lt;&gt;Setup!$B$6,"",SUMIFS(Transactions!$G:$G,Transactions!$H:$H,J$4,Transactions!$A:$A,$A154))</f>
        <v>0</v>
      </c>
      <c r="K154" s="16" t="n">
        <f aca="false">IF(YEAR($A154)&lt;&gt;Setup!$B$6,"",SUMIFS(Transactions!$G:$G,Transactions!$H:$H,K$4,Transactions!$A:$A,$A154))</f>
        <v>0</v>
      </c>
      <c r="L154" s="16" t="n">
        <f aca="false">IF(YEAR($A154)&lt;&gt;Setup!$B$6,"",SUMIFS(Transactions!$G:$G,Transactions!$H:$H,L$4,Transactions!$A:$A,$A154))</f>
        <v>0</v>
      </c>
      <c r="M154" s="16" t="n">
        <f aca="false">IF(YEAR($A154)&lt;&gt;Setup!$B$6,"",SUMIFS(Transactions!$G:$G,Transactions!$H:$H,M$4,Transactions!$A:$A,$A154))</f>
        <v>0</v>
      </c>
      <c r="N154" s="16" t="n">
        <f aca="false">IF(YEAR($A154)&lt;&gt;Setup!$B$6,"",SUMIFS(Transactions!$G:$G,Transactions!$H:$H,N$4,Transactions!$A:$A,$A154))</f>
        <v>0</v>
      </c>
      <c r="O154" s="16" t="n">
        <f aca="false">IF(YEAR($A154)&lt;&gt;Setup!$B$6,"",SUMIFS(Transactions!$G:$G,Transactions!$H:$H,O$4,Transactions!$A:$A,$A154))</f>
        <v>0</v>
      </c>
      <c r="P154" s="16" t="n">
        <f aca="false">IF(YEAR($A154)&lt;&gt;Setup!$B$6,"",SUMIFS(Transactions!$G:$G,Transactions!$H:$H,P$4,Transactions!$A:$A,$A154))</f>
        <v>0</v>
      </c>
      <c r="Q154" s="16" t="n">
        <f aca="false">IF(YEAR($A154)&lt;&gt;Setup!$B$6,"",SUM(B154:C154))</f>
        <v>0</v>
      </c>
      <c r="R154" s="16" t="n">
        <f aca="false">IF(YEAR($A154)&lt;&gt;Setup!$B$6,"",SUM(D154:F154))</f>
        <v>0</v>
      </c>
      <c r="S154" s="16" t="n">
        <f aca="false">IF(YEAR($A154)&lt;&gt;Setup!$B$6,"",SUM(G154:L154))</f>
        <v>0</v>
      </c>
      <c r="T154" s="16" t="n">
        <f aca="false">IF(YEAR($A154)&lt;&gt;Setup!$B$6,"",SUM(M154:P154))</f>
        <v>0</v>
      </c>
      <c r="U154" s="20" t="n">
        <f aca="false">IF(YEAR($A154)&lt;&gt;Setup!$B$6,"",SUM(B154:P154))</f>
        <v>0</v>
      </c>
      <c r="V154" s="20" t="n">
        <f aca="false">IF(YEAR($A154)&lt;&gt;Setup!$B$6,"",N(V153)+U154)</f>
        <v>0</v>
      </c>
    </row>
    <row r="155" customFormat="false" ht="15" hidden="false" customHeight="false" outlineLevel="0" collapsed="false">
      <c r="A155" s="19" t="n">
        <f aca="false">DATE(Setup!$B$6,1,1)+150</f>
        <v>46173</v>
      </c>
      <c r="B155" s="16" t="n">
        <f aca="false">IF(YEAR($A155)&lt;&gt;Setup!$B$6,"",SUMIFS(Transactions!$G:$G,Transactions!$H:$H,B$4,Transactions!$A:$A,$A155))</f>
        <v>0</v>
      </c>
      <c r="C155" s="16" t="n">
        <f aca="false">IF(YEAR($A155)&lt;&gt;Setup!$B$6,"",SUMIFS(Transactions!$G:$G,Transactions!$H:$H,C$4,Transactions!$A:$A,$A155))</f>
        <v>0</v>
      </c>
      <c r="D155" s="16" t="n">
        <f aca="false">IF(YEAR($A155)&lt;&gt;Setup!$B$6,"",SUMIFS(Transactions!$G:$G,Transactions!$H:$H,D$4,Transactions!$A:$A,$A155))</f>
        <v>0</v>
      </c>
      <c r="E155" s="16" t="n">
        <f aca="false">IF(YEAR($A155)&lt;&gt;Setup!$B$6,"",SUMIFS(Transactions!$G:$G,Transactions!$H:$H,E$4,Transactions!$A:$A,$A155))</f>
        <v>0</v>
      </c>
      <c r="F155" s="16" t="n">
        <f aca="false">IF(YEAR($A155)&lt;&gt;Setup!$B$6,"",SUMIFS(Transactions!$G:$G,Transactions!$H:$H,F$4,Transactions!$A:$A,$A155))</f>
        <v>0</v>
      </c>
      <c r="G155" s="16" t="n">
        <f aca="false">IF(YEAR($A155)&lt;&gt;Setup!$B$6,"",SUMIFS(Transactions!$G:$G,Transactions!$H:$H,G$4,Transactions!$A:$A,$A155))</f>
        <v>0</v>
      </c>
      <c r="H155" s="16" t="n">
        <f aca="false">IF(YEAR($A155)&lt;&gt;Setup!$B$6,"",SUMIFS(Transactions!$G:$G,Transactions!$H:$H,H$4,Transactions!$A:$A,$A155))</f>
        <v>0</v>
      </c>
      <c r="I155" s="16" t="n">
        <f aca="false">IF(YEAR($A155)&lt;&gt;Setup!$B$6,"",SUMIFS(Transactions!$G:$G,Transactions!$H:$H,I$4,Transactions!$A:$A,$A155))</f>
        <v>0</v>
      </c>
      <c r="J155" s="16" t="n">
        <f aca="false">IF(YEAR($A155)&lt;&gt;Setup!$B$6,"",SUMIFS(Transactions!$G:$G,Transactions!$H:$H,J$4,Transactions!$A:$A,$A155))</f>
        <v>0</v>
      </c>
      <c r="K155" s="16" t="n">
        <f aca="false">IF(YEAR($A155)&lt;&gt;Setup!$B$6,"",SUMIFS(Transactions!$G:$G,Transactions!$H:$H,K$4,Transactions!$A:$A,$A155))</f>
        <v>0</v>
      </c>
      <c r="L155" s="16" t="n">
        <f aca="false">IF(YEAR($A155)&lt;&gt;Setup!$B$6,"",SUMIFS(Transactions!$G:$G,Transactions!$H:$H,L$4,Transactions!$A:$A,$A155))</f>
        <v>0</v>
      </c>
      <c r="M155" s="16" t="n">
        <f aca="false">IF(YEAR($A155)&lt;&gt;Setup!$B$6,"",SUMIFS(Transactions!$G:$G,Transactions!$H:$H,M$4,Transactions!$A:$A,$A155))</f>
        <v>0</v>
      </c>
      <c r="N155" s="16" t="n">
        <f aca="false">IF(YEAR($A155)&lt;&gt;Setup!$B$6,"",SUMIFS(Transactions!$G:$G,Transactions!$H:$H,N$4,Transactions!$A:$A,$A155))</f>
        <v>0</v>
      </c>
      <c r="O155" s="16" t="n">
        <f aca="false">IF(YEAR($A155)&lt;&gt;Setup!$B$6,"",SUMIFS(Transactions!$G:$G,Transactions!$H:$H,O$4,Transactions!$A:$A,$A155))</f>
        <v>0</v>
      </c>
      <c r="P155" s="16" t="n">
        <f aca="false">IF(YEAR($A155)&lt;&gt;Setup!$B$6,"",SUMIFS(Transactions!$G:$G,Transactions!$H:$H,P$4,Transactions!$A:$A,$A155))</f>
        <v>0</v>
      </c>
      <c r="Q155" s="16" t="n">
        <f aca="false">IF(YEAR($A155)&lt;&gt;Setup!$B$6,"",SUM(B155:C155))</f>
        <v>0</v>
      </c>
      <c r="R155" s="16" t="n">
        <f aca="false">IF(YEAR($A155)&lt;&gt;Setup!$B$6,"",SUM(D155:F155))</f>
        <v>0</v>
      </c>
      <c r="S155" s="16" t="n">
        <f aca="false">IF(YEAR($A155)&lt;&gt;Setup!$B$6,"",SUM(G155:L155))</f>
        <v>0</v>
      </c>
      <c r="T155" s="16" t="n">
        <f aca="false">IF(YEAR($A155)&lt;&gt;Setup!$B$6,"",SUM(M155:P155))</f>
        <v>0</v>
      </c>
      <c r="U155" s="20" t="n">
        <f aca="false">IF(YEAR($A155)&lt;&gt;Setup!$B$6,"",SUM(B155:P155))</f>
        <v>0</v>
      </c>
      <c r="V155" s="20" t="n">
        <f aca="false">IF(YEAR($A155)&lt;&gt;Setup!$B$6,"",N(V154)+U155)</f>
        <v>0</v>
      </c>
    </row>
    <row r="156" customFormat="false" ht="15" hidden="false" customHeight="false" outlineLevel="0" collapsed="false">
      <c r="A156" s="19" t="n">
        <f aca="false">DATE(Setup!$B$6,1,1)+151</f>
        <v>46174</v>
      </c>
      <c r="B156" s="16" t="n">
        <f aca="false">IF(YEAR($A156)&lt;&gt;Setup!$B$6,"",SUMIFS(Transactions!$G:$G,Transactions!$H:$H,B$4,Transactions!$A:$A,$A156))</f>
        <v>0</v>
      </c>
      <c r="C156" s="16" t="n">
        <f aca="false">IF(YEAR($A156)&lt;&gt;Setup!$B$6,"",SUMIFS(Transactions!$G:$G,Transactions!$H:$H,C$4,Transactions!$A:$A,$A156))</f>
        <v>0</v>
      </c>
      <c r="D156" s="16" t="n">
        <f aca="false">IF(YEAR($A156)&lt;&gt;Setup!$B$6,"",SUMIFS(Transactions!$G:$G,Transactions!$H:$H,D$4,Transactions!$A:$A,$A156))</f>
        <v>0</v>
      </c>
      <c r="E156" s="16" t="n">
        <f aca="false">IF(YEAR($A156)&lt;&gt;Setup!$B$6,"",SUMIFS(Transactions!$G:$G,Transactions!$H:$H,E$4,Transactions!$A:$A,$A156))</f>
        <v>0</v>
      </c>
      <c r="F156" s="16" t="n">
        <f aca="false">IF(YEAR($A156)&lt;&gt;Setup!$B$6,"",SUMIFS(Transactions!$G:$G,Transactions!$H:$H,F$4,Transactions!$A:$A,$A156))</f>
        <v>0</v>
      </c>
      <c r="G156" s="16" t="n">
        <f aca="false">IF(YEAR($A156)&lt;&gt;Setup!$B$6,"",SUMIFS(Transactions!$G:$G,Transactions!$H:$H,G$4,Transactions!$A:$A,$A156))</f>
        <v>0</v>
      </c>
      <c r="H156" s="16" t="n">
        <f aca="false">IF(YEAR($A156)&lt;&gt;Setup!$B$6,"",SUMIFS(Transactions!$G:$G,Transactions!$H:$H,H$4,Transactions!$A:$A,$A156))</f>
        <v>0</v>
      </c>
      <c r="I156" s="16" t="n">
        <f aca="false">IF(YEAR($A156)&lt;&gt;Setup!$B$6,"",SUMIFS(Transactions!$G:$G,Transactions!$H:$H,I$4,Transactions!$A:$A,$A156))</f>
        <v>0</v>
      </c>
      <c r="J156" s="16" t="n">
        <f aca="false">IF(YEAR($A156)&lt;&gt;Setup!$B$6,"",SUMIFS(Transactions!$G:$G,Transactions!$H:$H,J$4,Transactions!$A:$A,$A156))</f>
        <v>0</v>
      </c>
      <c r="K156" s="16" t="n">
        <f aca="false">IF(YEAR($A156)&lt;&gt;Setup!$B$6,"",SUMIFS(Transactions!$G:$G,Transactions!$H:$H,K$4,Transactions!$A:$A,$A156))</f>
        <v>0</v>
      </c>
      <c r="L156" s="16" t="n">
        <f aca="false">IF(YEAR($A156)&lt;&gt;Setup!$B$6,"",SUMIFS(Transactions!$G:$G,Transactions!$H:$H,L$4,Transactions!$A:$A,$A156))</f>
        <v>0</v>
      </c>
      <c r="M156" s="16" t="n">
        <f aca="false">IF(YEAR($A156)&lt;&gt;Setup!$B$6,"",SUMIFS(Transactions!$G:$G,Transactions!$H:$H,M$4,Transactions!$A:$A,$A156))</f>
        <v>0</v>
      </c>
      <c r="N156" s="16" t="n">
        <f aca="false">IF(YEAR($A156)&lt;&gt;Setup!$B$6,"",SUMIFS(Transactions!$G:$G,Transactions!$H:$H,N$4,Transactions!$A:$A,$A156))</f>
        <v>0</v>
      </c>
      <c r="O156" s="16" t="n">
        <f aca="false">IF(YEAR($A156)&lt;&gt;Setup!$B$6,"",SUMIFS(Transactions!$G:$G,Transactions!$H:$H,O$4,Transactions!$A:$A,$A156))</f>
        <v>0</v>
      </c>
      <c r="P156" s="16" t="n">
        <f aca="false">IF(YEAR($A156)&lt;&gt;Setup!$B$6,"",SUMIFS(Transactions!$G:$G,Transactions!$H:$H,P$4,Transactions!$A:$A,$A156))</f>
        <v>0</v>
      </c>
      <c r="Q156" s="16" t="n">
        <f aca="false">IF(YEAR($A156)&lt;&gt;Setup!$B$6,"",SUM(B156:C156))</f>
        <v>0</v>
      </c>
      <c r="R156" s="16" t="n">
        <f aca="false">IF(YEAR($A156)&lt;&gt;Setup!$B$6,"",SUM(D156:F156))</f>
        <v>0</v>
      </c>
      <c r="S156" s="16" t="n">
        <f aca="false">IF(YEAR($A156)&lt;&gt;Setup!$B$6,"",SUM(G156:L156))</f>
        <v>0</v>
      </c>
      <c r="T156" s="16" t="n">
        <f aca="false">IF(YEAR($A156)&lt;&gt;Setup!$B$6,"",SUM(M156:P156))</f>
        <v>0</v>
      </c>
      <c r="U156" s="20" t="n">
        <f aca="false">IF(YEAR($A156)&lt;&gt;Setup!$B$6,"",SUM(B156:P156))</f>
        <v>0</v>
      </c>
      <c r="V156" s="20" t="n">
        <f aca="false">IF(YEAR($A156)&lt;&gt;Setup!$B$6,"",N(V155)+U156)</f>
        <v>0</v>
      </c>
    </row>
    <row r="157" customFormat="false" ht="15" hidden="false" customHeight="false" outlineLevel="0" collapsed="false">
      <c r="A157" s="19" t="n">
        <f aca="false">DATE(Setup!$B$6,1,1)+152</f>
        <v>46175</v>
      </c>
      <c r="B157" s="16" t="n">
        <f aca="false">IF(YEAR($A157)&lt;&gt;Setup!$B$6,"",SUMIFS(Transactions!$G:$G,Transactions!$H:$H,B$4,Transactions!$A:$A,$A157))</f>
        <v>0</v>
      </c>
      <c r="C157" s="16" t="n">
        <f aca="false">IF(YEAR($A157)&lt;&gt;Setup!$B$6,"",SUMIFS(Transactions!$G:$G,Transactions!$H:$H,C$4,Transactions!$A:$A,$A157))</f>
        <v>0</v>
      </c>
      <c r="D157" s="16" t="n">
        <f aca="false">IF(YEAR($A157)&lt;&gt;Setup!$B$6,"",SUMIFS(Transactions!$G:$G,Transactions!$H:$H,D$4,Transactions!$A:$A,$A157))</f>
        <v>0</v>
      </c>
      <c r="E157" s="16" t="n">
        <f aca="false">IF(YEAR($A157)&lt;&gt;Setup!$B$6,"",SUMIFS(Transactions!$G:$G,Transactions!$H:$H,E$4,Transactions!$A:$A,$A157))</f>
        <v>0</v>
      </c>
      <c r="F157" s="16" t="n">
        <f aca="false">IF(YEAR($A157)&lt;&gt;Setup!$B$6,"",SUMIFS(Transactions!$G:$G,Transactions!$H:$H,F$4,Transactions!$A:$A,$A157))</f>
        <v>0</v>
      </c>
      <c r="G157" s="16" t="n">
        <f aca="false">IF(YEAR($A157)&lt;&gt;Setup!$B$6,"",SUMIFS(Transactions!$G:$G,Transactions!$H:$H,G$4,Transactions!$A:$A,$A157))</f>
        <v>0</v>
      </c>
      <c r="H157" s="16" t="n">
        <f aca="false">IF(YEAR($A157)&lt;&gt;Setup!$B$6,"",SUMIFS(Transactions!$G:$G,Transactions!$H:$H,H$4,Transactions!$A:$A,$A157))</f>
        <v>0</v>
      </c>
      <c r="I157" s="16" t="n">
        <f aca="false">IF(YEAR($A157)&lt;&gt;Setup!$B$6,"",SUMIFS(Transactions!$G:$G,Transactions!$H:$H,I$4,Transactions!$A:$A,$A157))</f>
        <v>0</v>
      </c>
      <c r="J157" s="16" t="n">
        <f aca="false">IF(YEAR($A157)&lt;&gt;Setup!$B$6,"",SUMIFS(Transactions!$G:$G,Transactions!$H:$H,J$4,Transactions!$A:$A,$A157))</f>
        <v>0</v>
      </c>
      <c r="K157" s="16" t="n">
        <f aca="false">IF(YEAR($A157)&lt;&gt;Setup!$B$6,"",SUMIFS(Transactions!$G:$G,Transactions!$H:$H,K$4,Transactions!$A:$A,$A157))</f>
        <v>0</v>
      </c>
      <c r="L157" s="16" t="n">
        <f aca="false">IF(YEAR($A157)&lt;&gt;Setup!$B$6,"",SUMIFS(Transactions!$G:$G,Transactions!$H:$H,L$4,Transactions!$A:$A,$A157))</f>
        <v>0</v>
      </c>
      <c r="M157" s="16" t="n">
        <f aca="false">IF(YEAR($A157)&lt;&gt;Setup!$B$6,"",SUMIFS(Transactions!$G:$G,Transactions!$H:$H,M$4,Transactions!$A:$A,$A157))</f>
        <v>0</v>
      </c>
      <c r="N157" s="16" t="n">
        <f aca="false">IF(YEAR($A157)&lt;&gt;Setup!$B$6,"",SUMIFS(Transactions!$G:$G,Transactions!$H:$H,N$4,Transactions!$A:$A,$A157))</f>
        <v>0</v>
      </c>
      <c r="O157" s="16" t="n">
        <f aca="false">IF(YEAR($A157)&lt;&gt;Setup!$B$6,"",SUMIFS(Transactions!$G:$G,Transactions!$H:$H,O$4,Transactions!$A:$A,$A157))</f>
        <v>0</v>
      </c>
      <c r="P157" s="16" t="n">
        <f aca="false">IF(YEAR($A157)&lt;&gt;Setup!$B$6,"",SUMIFS(Transactions!$G:$G,Transactions!$H:$H,P$4,Transactions!$A:$A,$A157))</f>
        <v>0</v>
      </c>
      <c r="Q157" s="16" t="n">
        <f aca="false">IF(YEAR($A157)&lt;&gt;Setup!$B$6,"",SUM(B157:C157))</f>
        <v>0</v>
      </c>
      <c r="R157" s="16" t="n">
        <f aca="false">IF(YEAR($A157)&lt;&gt;Setup!$B$6,"",SUM(D157:F157))</f>
        <v>0</v>
      </c>
      <c r="S157" s="16" t="n">
        <f aca="false">IF(YEAR($A157)&lt;&gt;Setup!$B$6,"",SUM(G157:L157))</f>
        <v>0</v>
      </c>
      <c r="T157" s="16" t="n">
        <f aca="false">IF(YEAR($A157)&lt;&gt;Setup!$B$6,"",SUM(M157:P157))</f>
        <v>0</v>
      </c>
      <c r="U157" s="20" t="n">
        <f aca="false">IF(YEAR($A157)&lt;&gt;Setup!$B$6,"",SUM(B157:P157))</f>
        <v>0</v>
      </c>
      <c r="V157" s="20" t="n">
        <f aca="false">IF(YEAR($A157)&lt;&gt;Setup!$B$6,"",N(V156)+U157)</f>
        <v>0</v>
      </c>
    </row>
    <row r="158" customFormat="false" ht="15" hidden="false" customHeight="false" outlineLevel="0" collapsed="false">
      <c r="A158" s="19" t="n">
        <f aca="false">DATE(Setup!$B$6,1,1)+153</f>
        <v>46176</v>
      </c>
      <c r="B158" s="16" t="n">
        <f aca="false">IF(YEAR($A158)&lt;&gt;Setup!$B$6,"",SUMIFS(Transactions!$G:$G,Transactions!$H:$H,B$4,Transactions!$A:$A,$A158))</f>
        <v>0</v>
      </c>
      <c r="C158" s="16" t="n">
        <f aca="false">IF(YEAR($A158)&lt;&gt;Setup!$B$6,"",SUMIFS(Transactions!$G:$G,Transactions!$H:$H,C$4,Transactions!$A:$A,$A158))</f>
        <v>0</v>
      </c>
      <c r="D158" s="16" t="n">
        <f aca="false">IF(YEAR($A158)&lt;&gt;Setup!$B$6,"",SUMIFS(Transactions!$G:$G,Transactions!$H:$H,D$4,Transactions!$A:$A,$A158))</f>
        <v>0</v>
      </c>
      <c r="E158" s="16" t="n">
        <f aca="false">IF(YEAR($A158)&lt;&gt;Setup!$B$6,"",SUMIFS(Transactions!$G:$G,Transactions!$H:$H,E$4,Transactions!$A:$A,$A158))</f>
        <v>0</v>
      </c>
      <c r="F158" s="16" t="n">
        <f aca="false">IF(YEAR($A158)&lt;&gt;Setup!$B$6,"",SUMIFS(Transactions!$G:$G,Transactions!$H:$H,F$4,Transactions!$A:$A,$A158))</f>
        <v>0</v>
      </c>
      <c r="G158" s="16" t="n">
        <f aca="false">IF(YEAR($A158)&lt;&gt;Setup!$B$6,"",SUMIFS(Transactions!$G:$G,Transactions!$H:$H,G$4,Transactions!$A:$A,$A158))</f>
        <v>0</v>
      </c>
      <c r="H158" s="16" t="n">
        <f aca="false">IF(YEAR($A158)&lt;&gt;Setup!$B$6,"",SUMIFS(Transactions!$G:$G,Transactions!$H:$H,H$4,Transactions!$A:$A,$A158))</f>
        <v>0</v>
      </c>
      <c r="I158" s="16" t="n">
        <f aca="false">IF(YEAR($A158)&lt;&gt;Setup!$B$6,"",SUMIFS(Transactions!$G:$G,Transactions!$H:$H,I$4,Transactions!$A:$A,$A158))</f>
        <v>0</v>
      </c>
      <c r="J158" s="16" t="n">
        <f aca="false">IF(YEAR($A158)&lt;&gt;Setup!$B$6,"",SUMIFS(Transactions!$G:$G,Transactions!$H:$H,J$4,Transactions!$A:$A,$A158))</f>
        <v>0</v>
      </c>
      <c r="K158" s="16" t="n">
        <f aca="false">IF(YEAR($A158)&lt;&gt;Setup!$B$6,"",SUMIFS(Transactions!$G:$G,Transactions!$H:$H,K$4,Transactions!$A:$A,$A158))</f>
        <v>0</v>
      </c>
      <c r="L158" s="16" t="n">
        <f aca="false">IF(YEAR($A158)&lt;&gt;Setup!$B$6,"",SUMIFS(Transactions!$G:$G,Transactions!$H:$H,L$4,Transactions!$A:$A,$A158))</f>
        <v>0</v>
      </c>
      <c r="M158" s="16" t="n">
        <f aca="false">IF(YEAR($A158)&lt;&gt;Setup!$B$6,"",SUMIFS(Transactions!$G:$G,Transactions!$H:$H,M$4,Transactions!$A:$A,$A158))</f>
        <v>0</v>
      </c>
      <c r="N158" s="16" t="n">
        <f aca="false">IF(YEAR($A158)&lt;&gt;Setup!$B$6,"",SUMIFS(Transactions!$G:$G,Transactions!$H:$H,N$4,Transactions!$A:$A,$A158))</f>
        <v>0</v>
      </c>
      <c r="O158" s="16" t="n">
        <f aca="false">IF(YEAR($A158)&lt;&gt;Setup!$B$6,"",SUMIFS(Transactions!$G:$G,Transactions!$H:$H,O$4,Transactions!$A:$A,$A158))</f>
        <v>0</v>
      </c>
      <c r="P158" s="16" t="n">
        <f aca="false">IF(YEAR($A158)&lt;&gt;Setup!$B$6,"",SUMIFS(Transactions!$G:$G,Transactions!$H:$H,P$4,Transactions!$A:$A,$A158))</f>
        <v>0</v>
      </c>
      <c r="Q158" s="16" t="n">
        <f aca="false">IF(YEAR($A158)&lt;&gt;Setup!$B$6,"",SUM(B158:C158))</f>
        <v>0</v>
      </c>
      <c r="R158" s="16" t="n">
        <f aca="false">IF(YEAR($A158)&lt;&gt;Setup!$B$6,"",SUM(D158:F158))</f>
        <v>0</v>
      </c>
      <c r="S158" s="16" t="n">
        <f aca="false">IF(YEAR($A158)&lt;&gt;Setup!$B$6,"",SUM(G158:L158))</f>
        <v>0</v>
      </c>
      <c r="T158" s="16" t="n">
        <f aca="false">IF(YEAR($A158)&lt;&gt;Setup!$B$6,"",SUM(M158:P158))</f>
        <v>0</v>
      </c>
      <c r="U158" s="20" t="n">
        <f aca="false">IF(YEAR($A158)&lt;&gt;Setup!$B$6,"",SUM(B158:P158))</f>
        <v>0</v>
      </c>
      <c r="V158" s="20" t="n">
        <f aca="false">IF(YEAR($A158)&lt;&gt;Setup!$B$6,"",N(V157)+U158)</f>
        <v>0</v>
      </c>
    </row>
    <row r="159" customFormat="false" ht="15" hidden="false" customHeight="false" outlineLevel="0" collapsed="false">
      <c r="A159" s="19" t="n">
        <f aca="false">DATE(Setup!$B$6,1,1)+154</f>
        <v>46177</v>
      </c>
      <c r="B159" s="16" t="n">
        <f aca="false">IF(YEAR($A159)&lt;&gt;Setup!$B$6,"",SUMIFS(Transactions!$G:$G,Transactions!$H:$H,B$4,Transactions!$A:$A,$A159))</f>
        <v>0</v>
      </c>
      <c r="C159" s="16" t="n">
        <f aca="false">IF(YEAR($A159)&lt;&gt;Setup!$B$6,"",SUMIFS(Transactions!$G:$G,Transactions!$H:$H,C$4,Transactions!$A:$A,$A159))</f>
        <v>0</v>
      </c>
      <c r="D159" s="16" t="n">
        <f aca="false">IF(YEAR($A159)&lt;&gt;Setup!$B$6,"",SUMIFS(Transactions!$G:$G,Transactions!$H:$H,D$4,Transactions!$A:$A,$A159))</f>
        <v>0</v>
      </c>
      <c r="E159" s="16" t="n">
        <f aca="false">IF(YEAR($A159)&lt;&gt;Setup!$B$6,"",SUMIFS(Transactions!$G:$G,Transactions!$H:$H,E$4,Transactions!$A:$A,$A159))</f>
        <v>0</v>
      </c>
      <c r="F159" s="16" t="n">
        <f aca="false">IF(YEAR($A159)&lt;&gt;Setup!$B$6,"",SUMIFS(Transactions!$G:$G,Transactions!$H:$H,F$4,Transactions!$A:$A,$A159))</f>
        <v>0</v>
      </c>
      <c r="G159" s="16" t="n">
        <f aca="false">IF(YEAR($A159)&lt;&gt;Setup!$B$6,"",SUMIFS(Transactions!$G:$G,Transactions!$H:$H,G$4,Transactions!$A:$A,$A159))</f>
        <v>0</v>
      </c>
      <c r="H159" s="16" t="n">
        <f aca="false">IF(YEAR($A159)&lt;&gt;Setup!$B$6,"",SUMIFS(Transactions!$G:$G,Transactions!$H:$H,H$4,Transactions!$A:$A,$A159))</f>
        <v>0</v>
      </c>
      <c r="I159" s="16" t="n">
        <f aca="false">IF(YEAR($A159)&lt;&gt;Setup!$B$6,"",SUMIFS(Transactions!$G:$G,Transactions!$H:$H,I$4,Transactions!$A:$A,$A159))</f>
        <v>0</v>
      </c>
      <c r="J159" s="16" t="n">
        <f aca="false">IF(YEAR($A159)&lt;&gt;Setup!$B$6,"",SUMIFS(Transactions!$G:$G,Transactions!$H:$H,J$4,Transactions!$A:$A,$A159))</f>
        <v>0</v>
      </c>
      <c r="K159" s="16" t="n">
        <f aca="false">IF(YEAR($A159)&lt;&gt;Setup!$B$6,"",SUMIFS(Transactions!$G:$G,Transactions!$H:$H,K$4,Transactions!$A:$A,$A159))</f>
        <v>0</v>
      </c>
      <c r="L159" s="16" t="n">
        <f aca="false">IF(YEAR($A159)&lt;&gt;Setup!$B$6,"",SUMIFS(Transactions!$G:$G,Transactions!$H:$H,L$4,Transactions!$A:$A,$A159))</f>
        <v>0</v>
      </c>
      <c r="M159" s="16" t="n">
        <f aca="false">IF(YEAR($A159)&lt;&gt;Setup!$B$6,"",SUMIFS(Transactions!$G:$G,Transactions!$H:$H,M$4,Transactions!$A:$A,$A159))</f>
        <v>0</v>
      </c>
      <c r="N159" s="16" t="n">
        <f aca="false">IF(YEAR($A159)&lt;&gt;Setup!$B$6,"",SUMIFS(Transactions!$G:$G,Transactions!$H:$H,N$4,Transactions!$A:$A,$A159))</f>
        <v>0</v>
      </c>
      <c r="O159" s="16" t="n">
        <f aca="false">IF(YEAR($A159)&lt;&gt;Setup!$B$6,"",SUMIFS(Transactions!$G:$G,Transactions!$H:$H,O$4,Transactions!$A:$A,$A159))</f>
        <v>0</v>
      </c>
      <c r="P159" s="16" t="n">
        <f aca="false">IF(YEAR($A159)&lt;&gt;Setup!$B$6,"",SUMIFS(Transactions!$G:$G,Transactions!$H:$H,P$4,Transactions!$A:$A,$A159))</f>
        <v>0</v>
      </c>
      <c r="Q159" s="16" t="n">
        <f aca="false">IF(YEAR($A159)&lt;&gt;Setup!$B$6,"",SUM(B159:C159))</f>
        <v>0</v>
      </c>
      <c r="R159" s="16" t="n">
        <f aca="false">IF(YEAR($A159)&lt;&gt;Setup!$B$6,"",SUM(D159:F159))</f>
        <v>0</v>
      </c>
      <c r="S159" s="16" t="n">
        <f aca="false">IF(YEAR($A159)&lt;&gt;Setup!$B$6,"",SUM(G159:L159))</f>
        <v>0</v>
      </c>
      <c r="T159" s="16" t="n">
        <f aca="false">IF(YEAR($A159)&lt;&gt;Setup!$B$6,"",SUM(M159:P159))</f>
        <v>0</v>
      </c>
      <c r="U159" s="20" t="n">
        <f aca="false">IF(YEAR($A159)&lt;&gt;Setup!$B$6,"",SUM(B159:P159))</f>
        <v>0</v>
      </c>
      <c r="V159" s="20" t="n">
        <f aca="false">IF(YEAR($A159)&lt;&gt;Setup!$B$6,"",N(V158)+U159)</f>
        <v>0</v>
      </c>
    </row>
    <row r="160" customFormat="false" ht="15" hidden="false" customHeight="false" outlineLevel="0" collapsed="false">
      <c r="A160" s="19" t="n">
        <f aca="false">DATE(Setup!$B$6,1,1)+155</f>
        <v>46178</v>
      </c>
      <c r="B160" s="16" t="n">
        <f aca="false">IF(YEAR($A160)&lt;&gt;Setup!$B$6,"",SUMIFS(Transactions!$G:$G,Transactions!$H:$H,B$4,Transactions!$A:$A,$A160))</f>
        <v>0</v>
      </c>
      <c r="C160" s="16" t="n">
        <f aca="false">IF(YEAR($A160)&lt;&gt;Setup!$B$6,"",SUMIFS(Transactions!$G:$G,Transactions!$H:$H,C$4,Transactions!$A:$A,$A160))</f>
        <v>0</v>
      </c>
      <c r="D160" s="16" t="n">
        <f aca="false">IF(YEAR($A160)&lt;&gt;Setup!$B$6,"",SUMIFS(Transactions!$G:$G,Transactions!$H:$H,D$4,Transactions!$A:$A,$A160))</f>
        <v>0</v>
      </c>
      <c r="E160" s="16" t="n">
        <f aca="false">IF(YEAR($A160)&lt;&gt;Setup!$B$6,"",SUMIFS(Transactions!$G:$G,Transactions!$H:$H,E$4,Transactions!$A:$A,$A160))</f>
        <v>0</v>
      </c>
      <c r="F160" s="16" t="n">
        <f aca="false">IF(YEAR($A160)&lt;&gt;Setup!$B$6,"",SUMIFS(Transactions!$G:$G,Transactions!$H:$H,F$4,Transactions!$A:$A,$A160))</f>
        <v>0</v>
      </c>
      <c r="G160" s="16" t="n">
        <f aca="false">IF(YEAR($A160)&lt;&gt;Setup!$B$6,"",SUMIFS(Transactions!$G:$G,Transactions!$H:$H,G$4,Transactions!$A:$A,$A160))</f>
        <v>0</v>
      </c>
      <c r="H160" s="16" t="n">
        <f aca="false">IF(YEAR($A160)&lt;&gt;Setup!$B$6,"",SUMIFS(Transactions!$G:$G,Transactions!$H:$H,H$4,Transactions!$A:$A,$A160))</f>
        <v>0</v>
      </c>
      <c r="I160" s="16" t="n">
        <f aca="false">IF(YEAR($A160)&lt;&gt;Setup!$B$6,"",SUMIFS(Transactions!$G:$G,Transactions!$H:$H,I$4,Transactions!$A:$A,$A160))</f>
        <v>0</v>
      </c>
      <c r="J160" s="16" t="n">
        <f aca="false">IF(YEAR($A160)&lt;&gt;Setup!$B$6,"",SUMIFS(Transactions!$G:$G,Transactions!$H:$H,J$4,Transactions!$A:$A,$A160))</f>
        <v>0</v>
      </c>
      <c r="K160" s="16" t="n">
        <f aca="false">IF(YEAR($A160)&lt;&gt;Setup!$B$6,"",SUMIFS(Transactions!$G:$G,Transactions!$H:$H,K$4,Transactions!$A:$A,$A160))</f>
        <v>0</v>
      </c>
      <c r="L160" s="16" t="n">
        <f aca="false">IF(YEAR($A160)&lt;&gt;Setup!$B$6,"",SUMIFS(Transactions!$G:$G,Transactions!$H:$H,L$4,Transactions!$A:$A,$A160))</f>
        <v>0</v>
      </c>
      <c r="M160" s="16" t="n">
        <f aca="false">IF(YEAR($A160)&lt;&gt;Setup!$B$6,"",SUMIFS(Transactions!$G:$G,Transactions!$H:$H,M$4,Transactions!$A:$A,$A160))</f>
        <v>0</v>
      </c>
      <c r="N160" s="16" t="n">
        <f aca="false">IF(YEAR($A160)&lt;&gt;Setup!$B$6,"",SUMIFS(Transactions!$G:$G,Transactions!$H:$H,N$4,Transactions!$A:$A,$A160))</f>
        <v>0</v>
      </c>
      <c r="O160" s="16" t="n">
        <f aca="false">IF(YEAR($A160)&lt;&gt;Setup!$B$6,"",SUMIFS(Transactions!$G:$G,Transactions!$H:$H,O$4,Transactions!$A:$A,$A160))</f>
        <v>0</v>
      </c>
      <c r="P160" s="16" t="n">
        <f aca="false">IF(YEAR($A160)&lt;&gt;Setup!$B$6,"",SUMIFS(Transactions!$G:$G,Transactions!$H:$H,P$4,Transactions!$A:$A,$A160))</f>
        <v>0</v>
      </c>
      <c r="Q160" s="16" t="n">
        <f aca="false">IF(YEAR($A160)&lt;&gt;Setup!$B$6,"",SUM(B160:C160))</f>
        <v>0</v>
      </c>
      <c r="R160" s="16" t="n">
        <f aca="false">IF(YEAR($A160)&lt;&gt;Setup!$B$6,"",SUM(D160:F160))</f>
        <v>0</v>
      </c>
      <c r="S160" s="16" t="n">
        <f aca="false">IF(YEAR($A160)&lt;&gt;Setup!$B$6,"",SUM(G160:L160))</f>
        <v>0</v>
      </c>
      <c r="T160" s="16" t="n">
        <f aca="false">IF(YEAR($A160)&lt;&gt;Setup!$B$6,"",SUM(M160:P160))</f>
        <v>0</v>
      </c>
      <c r="U160" s="20" t="n">
        <f aca="false">IF(YEAR($A160)&lt;&gt;Setup!$B$6,"",SUM(B160:P160))</f>
        <v>0</v>
      </c>
      <c r="V160" s="20" t="n">
        <f aca="false">IF(YEAR($A160)&lt;&gt;Setup!$B$6,"",N(V159)+U160)</f>
        <v>0</v>
      </c>
    </row>
    <row r="161" customFormat="false" ht="15" hidden="false" customHeight="false" outlineLevel="0" collapsed="false">
      <c r="A161" s="19" t="n">
        <f aca="false">DATE(Setup!$B$6,1,1)+156</f>
        <v>46179</v>
      </c>
      <c r="B161" s="16" t="n">
        <f aca="false">IF(YEAR($A161)&lt;&gt;Setup!$B$6,"",SUMIFS(Transactions!$G:$G,Transactions!$H:$H,B$4,Transactions!$A:$A,$A161))</f>
        <v>0</v>
      </c>
      <c r="C161" s="16" t="n">
        <f aca="false">IF(YEAR($A161)&lt;&gt;Setup!$B$6,"",SUMIFS(Transactions!$G:$G,Transactions!$H:$H,C$4,Transactions!$A:$A,$A161))</f>
        <v>0</v>
      </c>
      <c r="D161" s="16" t="n">
        <f aca="false">IF(YEAR($A161)&lt;&gt;Setup!$B$6,"",SUMIFS(Transactions!$G:$G,Transactions!$H:$H,D$4,Transactions!$A:$A,$A161))</f>
        <v>0</v>
      </c>
      <c r="E161" s="16" t="n">
        <f aca="false">IF(YEAR($A161)&lt;&gt;Setup!$B$6,"",SUMIFS(Transactions!$G:$G,Transactions!$H:$H,E$4,Transactions!$A:$A,$A161))</f>
        <v>0</v>
      </c>
      <c r="F161" s="16" t="n">
        <f aca="false">IF(YEAR($A161)&lt;&gt;Setup!$B$6,"",SUMIFS(Transactions!$G:$G,Transactions!$H:$H,F$4,Transactions!$A:$A,$A161))</f>
        <v>0</v>
      </c>
      <c r="G161" s="16" t="n">
        <f aca="false">IF(YEAR($A161)&lt;&gt;Setup!$B$6,"",SUMIFS(Transactions!$G:$G,Transactions!$H:$H,G$4,Transactions!$A:$A,$A161))</f>
        <v>0</v>
      </c>
      <c r="H161" s="16" t="n">
        <f aca="false">IF(YEAR($A161)&lt;&gt;Setup!$B$6,"",SUMIFS(Transactions!$G:$G,Transactions!$H:$H,H$4,Transactions!$A:$A,$A161))</f>
        <v>0</v>
      </c>
      <c r="I161" s="16" t="n">
        <f aca="false">IF(YEAR($A161)&lt;&gt;Setup!$B$6,"",SUMIFS(Transactions!$G:$G,Transactions!$H:$H,I$4,Transactions!$A:$A,$A161))</f>
        <v>0</v>
      </c>
      <c r="J161" s="16" t="n">
        <f aca="false">IF(YEAR($A161)&lt;&gt;Setup!$B$6,"",SUMIFS(Transactions!$G:$G,Transactions!$H:$H,J$4,Transactions!$A:$A,$A161))</f>
        <v>0</v>
      </c>
      <c r="K161" s="16" t="n">
        <f aca="false">IF(YEAR($A161)&lt;&gt;Setup!$B$6,"",SUMIFS(Transactions!$G:$G,Transactions!$H:$H,K$4,Transactions!$A:$A,$A161))</f>
        <v>0</v>
      </c>
      <c r="L161" s="16" t="n">
        <f aca="false">IF(YEAR($A161)&lt;&gt;Setup!$B$6,"",SUMIFS(Transactions!$G:$G,Transactions!$H:$H,L$4,Transactions!$A:$A,$A161))</f>
        <v>0</v>
      </c>
      <c r="M161" s="16" t="n">
        <f aca="false">IF(YEAR($A161)&lt;&gt;Setup!$B$6,"",SUMIFS(Transactions!$G:$G,Transactions!$H:$H,M$4,Transactions!$A:$A,$A161))</f>
        <v>0</v>
      </c>
      <c r="N161" s="16" t="n">
        <f aca="false">IF(YEAR($A161)&lt;&gt;Setup!$B$6,"",SUMIFS(Transactions!$G:$G,Transactions!$H:$H,N$4,Transactions!$A:$A,$A161))</f>
        <v>0</v>
      </c>
      <c r="O161" s="16" t="n">
        <f aca="false">IF(YEAR($A161)&lt;&gt;Setup!$B$6,"",SUMIFS(Transactions!$G:$G,Transactions!$H:$H,O$4,Transactions!$A:$A,$A161))</f>
        <v>0</v>
      </c>
      <c r="P161" s="16" t="n">
        <f aca="false">IF(YEAR($A161)&lt;&gt;Setup!$B$6,"",SUMIFS(Transactions!$G:$G,Transactions!$H:$H,P$4,Transactions!$A:$A,$A161))</f>
        <v>0</v>
      </c>
      <c r="Q161" s="16" t="n">
        <f aca="false">IF(YEAR($A161)&lt;&gt;Setup!$B$6,"",SUM(B161:C161))</f>
        <v>0</v>
      </c>
      <c r="R161" s="16" t="n">
        <f aca="false">IF(YEAR($A161)&lt;&gt;Setup!$B$6,"",SUM(D161:F161))</f>
        <v>0</v>
      </c>
      <c r="S161" s="16" t="n">
        <f aca="false">IF(YEAR($A161)&lt;&gt;Setup!$B$6,"",SUM(G161:L161))</f>
        <v>0</v>
      </c>
      <c r="T161" s="16" t="n">
        <f aca="false">IF(YEAR($A161)&lt;&gt;Setup!$B$6,"",SUM(M161:P161))</f>
        <v>0</v>
      </c>
      <c r="U161" s="20" t="n">
        <f aca="false">IF(YEAR($A161)&lt;&gt;Setup!$B$6,"",SUM(B161:P161))</f>
        <v>0</v>
      </c>
      <c r="V161" s="20" t="n">
        <f aca="false">IF(YEAR($A161)&lt;&gt;Setup!$B$6,"",N(V160)+U161)</f>
        <v>0</v>
      </c>
    </row>
    <row r="162" customFormat="false" ht="15" hidden="false" customHeight="false" outlineLevel="0" collapsed="false">
      <c r="A162" s="19" t="n">
        <f aca="false">DATE(Setup!$B$6,1,1)+157</f>
        <v>46180</v>
      </c>
      <c r="B162" s="16" t="n">
        <f aca="false">IF(YEAR($A162)&lt;&gt;Setup!$B$6,"",SUMIFS(Transactions!$G:$G,Transactions!$H:$H,B$4,Transactions!$A:$A,$A162))</f>
        <v>0</v>
      </c>
      <c r="C162" s="16" t="n">
        <f aca="false">IF(YEAR($A162)&lt;&gt;Setup!$B$6,"",SUMIFS(Transactions!$G:$G,Transactions!$H:$H,C$4,Transactions!$A:$A,$A162))</f>
        <v>0</v>
      </c>
      <c r="D162" s="16" t="n">
        <f aca="false">IF(YEAR($A162)&lt;&gt;Setup!$B$6,"",SUMIFS(Transactions!$G:$G,Transactions!$H:$H,D$4,Transactions!$A:$A,$A162))</f>
        <v>0</v>
      </c>
      <c r="E162" s="16" t="n">
        <f aca="false">IF(YEAR($A162)&lt;&gt;Setup!$B$6,"",SUMIFS(Transactions!$G:$G,Transactions!$H:$H,E$4,Transactions!$A:$A,$A162))</f>
        <v>0</v>
      </c>
      <c r="F162" s="16" t="n">
        <f aca="false">IF(YEAR($A162)&lt;&gt;Setup!$B$6,"",SUMIFS(Transactions!$G:$G,Transactions!$H:$H,F$4,Transactions!$A:$A,$A162))</f>
        <v>0</v>
      </c>
      <c r="G162" s="16" t="n">
        <f aca="false">IF(YEAR($A162)&lt;&gt;Setup!$B$6,"",SUMIFS(Transactions!$G:$G,Transactions!$H:$H,G$4,Transactions!$A:$A,$A162))</f>
        <v>0</v>
      </c>
      <c r="H162" s="16" t="n">
        <f aca="false">IF(YEAR($A162)&lt;&gt;Setup!$B$6,"",SUMIFS(Transactions!$G:$G,Transactions!$H:$H,H$4,Transactions!$A:$A,$A162))</f>
        <v>0</v>
      </c>
      <c r="I162" s="16" t="n">
        <f aca="false">IF(YEAR($A162)&lt;&gt;Setup!$B$6,"",SUMIFS(Transactions!$G:$G,Transactions!$H:$H,I$4,Transactions!$A:$A,$A162))</f>
        <v>0</v>
      </c>
      <c r="J162" s="16" t="n">
        <f aca="false">IF(YEAR($A162)&lt;&gt;Setup!$B$6,"",SUMIFS(Transactions!$G:$G,Transactions!$H:$H,J$4,Transactions!$A:$A,$A162))</f>
        <v>0</v>
      </c>
      <c r="K162" s="16" t="n">
        <f aca="false">IF(YEAR($A162)&lt;&gt;Setup!$B$6,"",SUMIFS(Transactions!$G:$G,Transactions!$H:$H,K$4,Transactions!$A:$A,$A162))</f>
        <v>0</v>
      </c>
      <c r="L162" s="16" t="n">
        <f aca="false">IF(YEAR($A162)&lt;&gt;Setup!$B$6,"",SUMIFS(Transactions!$G:$G,Transactions!$H:$H,L$4,Transactions!$A:$A,$A162))</f>
        <v>0</v>
      </c>
      <c r="M162" s="16" t="n">
        <f aca="false">IF(YEAR($A162)&lt;&gt;Setup!$B$6,"",SUMIFS(Transactions!$G:$G,Transactions!$H:$H,M$4,Transactions!$A:$A,$A162))</f>
        <v>0</v>
      </c>
      <c r="N162" s="16" t="n">
        <f aca="false">IF(YEAR($A162)&lt;&gt;Setup!$B$6,"",SUMIFS(Transactions!$G:$G,Transactions!$H:$H,N$4,Transactions!$A:$A,$A162))</f>
        <v>0</v>
      </c>
      <c r="O162" s="16" t="n">
        <f aca="false">IF(YEAR($A162)&lt;&gt;Setup!$B$6,"",SUMIFS(Transactions!$G:$G,Transactions!$H:$H,O$4,Transactions!$A:$A,$A162))</f>
        <v>0</v>
      </c>
      <c r="P162" s="16" t="n">
        <f aca="false">IF(YEAR($A162)&lt;&gt;Setup!$B$6,"",SUMIFS(Transactions!$G:$G,Transactions!$H:$H,P$4,Transactions!$A:$A,$A162))</f>
        <v>0</v>
      </c>
      <c r="Q162" s="16" t="n">
        <f aca="false">IF(YEAR($A162)&lt;&gt;Setup!$B$6,"",SUM(B162:C162))</f>
        <v>0</v>
      </c>
      <c r="R162" s="16" t="n">
        <f aca="false">IF(YEAR($A162)&lt;&gt;Setup!$B$6,"",SUM(D162:F162))</f>
        <v>0</v>
      </c>
      <c r="S162" s="16" t="n">
        <f aca="false">IF(YEAR($A162)&lt;&gt;Setup!$B$6,"",SUM(G162:L162))</f>
        <v>0</v>
      </c>
      <c r="T162" s="16" t="n">
        <f aca="false">IF(YEAR($A162)&lt;&gt;Setup!$B$6,"",SUM(M162:P162))</f>
        <v>0</v>
      </c>
      <c r="U162" s="20" t="n">
        <f aca="false">IF(YEAR($A162)&lt;&gt;Setup!$B$6,"",SUM(B162:P162))</f>
        <v>0</v>
      </c>
      <c r="V162" s="20" t="n">
        <f aca="false">IF(YEAR($A162)&lt;&gt;Setup!$B$6,"",N(V161)+U162)</f>
        <v>0</v>
      </c>
    </row>
    <row r="163" customFormat="false" ht="15" hidden="false" customHeight="false" outlineLevel="0" collapsed="false">
      <c r="A163" s="19" t="n">
        <f aca="false">DATE(Setup!$B$6,1,1)+158</f>
        <v>46181</v>
      </c>
      <c r="B163" s="16" t="n">
        <f aca="false">IF(YEAR($A163)&lt;&gt;Setup!$B$6,"",SUMIFS(Transactions!$G:$G,Transactions!$H:$H,B$4,Transactions!$A:$A,$A163))</f>
        <v>0</v>
      </c>
      <c r="C163" s="16" t="n">
        <f aca="false">IF(YEAR($A163)&lt;&gt;Setup!$B$6,"",SUMIFS(Transactions!$G:$G,Transactions!$H:$H,C$4,Transactions!$A:$A,$A163))</f>
        <v>0</v>
      </c>
      <c r="D163" s="16" t="n">
        <f aca="false">IF(YEAR($A163)&lt;&gt;Setup!$B$6,"",SUMIFS(Transactions!$G:$G,Transactions!$H:$H,D$4,Transactions!$A:$A,$A163))</f>
        <v>0</v>
      </c>
      <c r="E163" s="16" t="n">
        <f aca="false">IF(YEAR($A163)&lt;&gt;Setup!$B$6,"",SUMIFS(Transactions!$G:$G,Transactions!$H:$H,E$4,Transactions!$A:$A,$A163))</f>
        <v>0</v>
      </c>
      <c r="F163" s="16" t="n">
        <f aca="false">IF(YEAR($A163)&lt;&gt;Setup!$B$6,"",SUMIFS(Transactions!$G:$G,Transactions!$H:$H,F$4,Transactions!$A:$A,$A163))</f>
        <v>0</v>
      </c>
      <c r="G163" s="16" t="n">
        <f aca="false">IF(YEAR($A163)&lt;&gt;Setup!$B$6,"",SUMIFS(Transactions!$G:$G,Transactions!$H:$H,G$4,Transactions!$A:$A,$A163))</f>
        <v>0</v>
      </c>
      <c r="H163" s="16" t="n">
        <f aca="false">IF(YEAR($A163)&lt;&gt;Setup!$B$6,"",SUMIFS(Transactions!$G:$G,Transactions!$H:$H,H$4,Transactions!$A:$A,$A163))</f>
        <v>0</v>
      </c>
      <c r="I163" s="16" t="n">
        <f aca="false">IF(YEAR($A163)&lt;&gt;Setup!$B$6,"",SUMIFS(Transactions!$G:$G,Transactions!$H:$H,I$4,Transactions!$A:$A,$A163))</f>
        <v>0</v>
      </c>
      <c r="J163" s="16" t="n">
        <f aca="false">IF(YEAR($A163)&lt;&gt;Setup!$B$6,"",SUMIFS(Transactions!$G:$G,Transactions!$H:$H,J$4,Transactions!$A:$A,$A163))</f>
        <v>0</v>
      </c>
      <c r="K163" s="16" t="n">
        <f aca="false">IF(YEAR($A163)&lt;&gt;Setup!$B$6,"",SUMIFS(Transactions!$G:$G,Transactions!$H:$H,K$4,Transactions!$A:$A,$A163))</f>
        <v>0</v>
      </c>
      <c r="L163" s="16" t="n">
        <f aca="false">IF(YEAR($A163)&lt;&gt;Setup!$B$6,"",SUMIFS(Transactions!$G:$G,Transactions!$H:$H,L$4,Transactions!$A:$A,$A163))</f>
        <v>0</v>
      </c>
      <c r="M163" s="16" t="n">
        <f aca="false">IF(YEAR($A163)&lt;&gt;Setup!$B$6,"",SUMIFS(Transactions!$G:$G,Transactions!$H:$H,M$4,Transactions!$A:$A,$A163))</f>
        <v>0</v>
      </c>
      <c r="N163" s="16" t="n">
        <f aca="false">IF(YEAR($A163)&lt;&gt;Setup!$B$6,"",SUMIFS(Transactions!$G:$G,Transactions!$H:$H,N$4,Transactions!$A:$A,$A163))</f>
        <v>0</v>
      </c>
      <c r="O163" s="16" t="n">
        <f aca="false">IF(YEAR($A163)&lt;&gt;Setup!$B$6,"",SUMIFS(Transactions!$G:$G,Transactions!$H:$H,O$4,Transactions!$A:$A,$A163))</f>
        <v>0</v>
      </c>
      <c r="P163" s="16" t="n">
        <f aca="false">IF(YEAR($A163)&lt;&gt;Setup!$B$6,"",SUMIFS(Transactions!$G:$G,Transactions!$H:$H,P$4,Transactions!$A:$A,$A163))</f>
        <v>0</v>
      </c>
      <c r="Q163" s="16" t="n">
        <f aca="false">IF(YEAR($A163)&lt;&gt;Setup!$B$6,"",SUM(B163:C163))</f>
        <v>0</v>
      </c>
      <c r="R163" s="16" t="n">
        <f aca="false">IF(YEAR($A163)&lt;&gt;Setup!$B$6,"",SUM(D163:F163))</f>
        <v>0</v>
      </c>
      <c r="S163" s="16" t="n">
        <f aca="false">IF(YEAR($A163)&lt;&gt;Setup!$B$6,"",SUM(G163:L163))</f>
        <v>0</v>
      </c>
      <c r="T163" s="16" t="n">
        <f aca="false">IF(YEAR($A163)&lt;&gt;Setup!$B$6,"",SUM(M163:P163))</f>
        <v>0</v>
      </c>
      <c r="U163" s="20" t="n">
        <f aca="false">IF(YEAR($A163)&lt;&gt;Setup!$B$6,"",SUM(B163:P163))</f>
        <v>0</v>
      </c>
      <c r="V163" s="20" t="n">
        <f aca="false">IF(YEAR($A163)&lt;&gt;Setup!$B$6,"",N(V162)+U163)</f>
        <v>0</v>
      </c>
    </row>
    <row r="164" customFormat="false" ht="15" hidden="false" customHeight="false" outlineLevel="0" collapsed="false">
      <c r="A164" s="19" t="n">
        <f aca="false">DATE(Setup!$B$6,1,1)+159</f>
        <v>46182</v>
      </c>
      <c r="B164" s="16" t="n">
        <f aca="false">IF(YEAR($A164)&lt;&gt;Setup!$B$6,"",SUMIFS(Transactions!$G:$G,Transactions!$H:$H,B$4,Transactions!$A:$A,$A164))</f>
        <v>0</v>
      </c>
      <c r="C164" s="16" t="n">
        <f aca="false">IF(YEAR($A164)&lt;&gt;Setup!$B$6,"",SUMIFS(Transactions!$G:$G,Transactions!$H:$H,C$4,Transactions!$A:$A,$A164))</f>
        <v>0</v>
      </c>
      <c r="D164" s="16" t="n">
        <f aca="false">IF(YEAR($A164)&lt;&gt;Setup!$B$6,"",SUMIFS(Transactions!$G:$G,Transactions!$H:$H,D$4,Transactions!$A:$A,$A164))</f>
        <v>0</v>
      </c>
      <c r="E164" s="16" t="n">
        <f aca="false">IF(YEAR($A164)&lt;&gt;Setup!$B$6,"",SUMIFS(Transactions!$G:$G,Transactions!$H:$H,E$4,Transactions!$A:$A,$A164))</f>
        <v>0</v>
      </c>
      <c r="F164" s="16" t="n">
        <f aca="false">IF(YEAR($A164)&lt;&gt;Setup!$B$6,"",SUMIFS(Transactions!$G:$G,Transactions!$H:$H,F$4,Transactions!$A:$A,$A164))</f>
        <v>0</v>
      </c>
      <c r="G164" s="16" t="n">
        <f aca="false">IF(YEAR($A164)&lt;&gt;Setup!$B$6,"",SUMIFS(Transactions!$G:$G,Transactions!$H:$H,G$4,Transactions!$A:$A,$A164))</f>
        <v>0</v>
      </c>
      <c r="H164" s="16" t="n">
        <f aca="false">IF(YEAR($A164)&lt;&gt;Setup!$B$6,"",SUMIFS(Transactions!$G:$G,Transactions!$H:$H,H$4,Transactions!$A:$A,$A164))</f>
        <v>0</v>
      </c>
      <c r="I164" s="16" t="n">
        <f aca="false">IF(YEAR($A164)&lt;&gt;Setup!$B$6,"",SUMIFS(Transactions!$G:$G,Transactions!$H:$H,I$4,Transactions!$A:$A,$A164))</f>
        <v>0</v>
      </c>
      <c r="J164" s="16" t="n">
        <f aca="false">IF(YEAR($A164)&lt;&gt;Setup!$B$6,"",SUMIFS(Transactions!$G:$G,Transactions!$H:$H,J$4,Transactions!$A:$A,$A164))</f>
        <v>0</v>
      </c>
      <c r="K164" s="16" t="n">
        <f aca="false">IF(YEAR($A164)&lt;&gt;Setup!$B$6,"",SUMIFS(Transactions!$G:$G,Transactions!$H:$H,K$4,Transactions!$A:$A,$A164))</f>
        <v>0</v>
      </c>
      <c r="L164" s="16" t="n">
        <f aca="false">IF(YEAR($A164)&lt;&gt;Setup!$B$6,"",SUMIFS(Transactions!$G:$G,Transactions!$H:$H,L$4,Transactions!$A:$A,$A164))</f>
        <v>0</v>
      </c>
      <c r="M164" s="16" t="n">
        <f aca="false">IF(YEAR($A164)&lt;&gt;Setup!$B$6,"",SUMIFS(Transactions!$G:$G,Transactions!$H:$H,M$4,Transactions!$A:$A,$A164))</f>
        <v>0</v>
      </c>
      <c r="N164" s="16" t="n">
        <f aca="false">IF(YEAR($A164)&lt;&gt;Setup!$B$6,"",SUMIFS(Transactions!$G:$G,Transactions!$H:$H,N$4,Transactions!$A:$A,$A164))</f>
        <v>0</v>
      </c>
      <c r="O164" s="16" t="n">
        <f aca="false">IF(YEAR($A164)&lt;&gt;Setup!$B$6,"",SUMIFS(Transactions!$G:$G,Transactions!$H:$H,O$4,Transactions!$A:$A,$A164))</f>
        <v>0</v>
      </c>
      <c r="P164" s="16" t="n">
        <f aca="false">IF(YEAR($A164)&lt;&gt;Setup!$B$6,"",SUMIFS(Transactions!$G:$G,Transactions!$H:$H,P$4,Transactions!$A:$A,$A164))</f>
        <v>0</v>
      </c>
      <c r="Q164" s="16" t="n">
        <f aca="false">IF(YEAR($A164)&lt;&gt;Setup!$B$6,"",SUM(B164:C164))</f>
        <v>0</v>
      </c>
      <c r="R164" s="16" t="n">
        <f aca="false">IF(YEAR($A164)&lt;&gt;Setup!$B$6,"",SUM(D164:F164))</f>
        <v>0</v>
      </c>
      <c r="S164" s="16" t="n">
        <f aca="false">IF(YEAR($A164)&lt;&gt;Setup!$B$6,"",SUM(G164:L164))</f>
        <v>0</v>
      </c>
      <c r="T164" s="16" t="n">
        <f aca="false">IF(YEAR($A164)&lt;&gt;Setup!$B$6,"",SUM(M164:P164))</f>
        <v>0</v>
      </c>
      <c r="U164" s="20" t="n">
        <f aca="false">IF(YEAR($A164)&lt;&gt;Setup!$B$6,"",SUM(B164:P164))</f>
        <v>0</v>
      </c>
      <c r="V164" s="20" t="n">
        <f aca="false">IF(YEAR($A164)&lt;&gt;Setup!$B$6,"",N(V163)+U164)</f>
        <v>0</v>
      </c>
    </row>
    <row r="165" customFormat="false" ht="15" hidden="false" customHeight="false" outlineLevel="0" collapsed="false">
      <c r="A165" s="19" t="n">
        <f aca="false">DATE(Setup!$B$6,1,1)+160</f>
        <v>46183</v>
      </c>
      <c r="B165" s="16" t="n">
        <f aca="false">IF(YEAR($A165)&lt;&gt;Setup!$B$6,"",SUMIFS(Transactions!$G:$G,Transactions!$H:$H,B$4,Transactions!$A:$A,$A165))</f>
        <v>0</v>
      </c>
      <c r="C165" s="16" t="n">
        <f aca="false">IF(YEAR($A165)&lt;&gt;Setup!$B$6,"",SUMIFS(Transactions!$G:$G,Transactions!$H:$H,C$4,Transactions!$A:$A,$A165))</f>
        <v>0</v>
      </c>
      <c r="D165" s="16" t="n">
        <f aca="false">IF(YEAR($A165)&lt;&gt;Setup!$B$6,"",SUMIFS(Transactions!$G:$G,Transactions!$H:$H,D$4,Transactions!$A:$A,$A165))</f>
        <v>0</v>
      </c>
      <c r="E165" s="16" t="n">
        <f aca="false">IF(YEAR($A165)&lt;&gt;Setup!$B$6,"",SUMIFS(Transactions!$G:$G,Transactions!$H:$H,E$4,Transactions!$A:$A,$A165))</f>
        <v>0</v>
      </c>
      <c r="F165" s="16" t="n">
        <f aca="false">IF(YEAR($A165)&lt;&gt;Setup!$B$6,"",SUMIFS(Transactions!$G:$G,Transactions!$H:$H,F$4,Transactions!$A:$A,$A165))</f>
        <v>0</v>
      </c>
      <c r="G165" s="16" t="n">
        <f aca="false">IF(YEAR($A165)&lt;&gt;Setup!$B$6,"",SUMIFS(Transactions!$G:$G,Transactions!$H:$H,G$4,Transactions!$A:$A,$A165))</f>
        <v>0</v>
      </c>
      <c r="H165" s="16" t="n">
        <f aca="false">IF(YEAR($A165)&lt;&gt;Setup!$B$6,"",SUMIFS(Transactions!$G:$G,Transactions!$H:$H,H$4,Transactions!$A:$A,$A165))</f>
        <v>0</v>
      </c>
      <c r="I165" s="16" t="n">
        <f aca="false">IF(YEAR($A165)&lt;&gt;Setup!$B$6,"",SUMIFS(Transactions!$G:$G,Transactions!$H:$H,I$4,Transactions!$A:$A,$A165))</f>
        <v>0</v>
      </c>
      <c r="J165" s="16" t="n">
        <f aca="false">IF(YEAR($A165)&lt;&gt;Setup!$B$6,"",SUMIFS(Transactions!$G:$G,Transactions!$H:$H,J$4,Transactions!$A:$A,$A165))</f>
        <v>0</v>
      </c>
      <c r="K165" s="16" t="n">
        <f aca="false">IF(YEAR($A165)&lt;&gt;Setup!$B$6,"",SUMIFS(Transactions!$G:$G,Transactions!$H:$H,K$4,Transactions!$A:$A,$A165))</f>
        <v>0</v>
      </c>
      <c r="L165" s="16" t="n">
        <f aca="false">IF(YEAR($A165)&lt;&gt;Setup!$B$6,"",SUMIFS(Transactions!$G:$G,Transactions!$H:$H,L$4,Transactions!$A:$A,$A165))</f>
        <v>0</v>
      </c>
      <c r="M165" s="16" t="n">
        <f aca="false">IF(YEAR($A165)&lt;&gt;Setup!$B$6,"",SUMIFS(Transactions!$G:$G,Transactions!$H:$H,M$4,Transactions!$A:$A,$A165))</f>
        <v>0</v>
      </c>
      <c r="N165" s="16" t="n">
        <f aca="false">IF(YEAR($A165)&lt;&gt;Setup!$B$6,"",SUMIFS(Transactions!$G:$G,Transactions!$H:$H,N$4,Transactions!$A:$A,$A165))</f>
        <v>0</v>
      </c>
      <c r="O165" s="16" t="n">
        <f aca="false">IF(YEAR($A165)&lt;&gt;Setup!$B$6,"",SUMIFS(Transactions!$G:$G,Transactions!$H:$H,O$4,Transactions!$A:$A,$A165))</f>
        <v>0</v>
      </c>
      <c r="P165" s="16" t="n">
        <f aca="false">IF(YEAR($A165)&lt;&gt;Setup!$B$6,"",SUMIFS(Transactions!$G:$G,Transactions!$H:$H,P$4,Transactions!$A:$A,$A165))</f>
        <v>0</v>
      </c>
      <c r="Q165" s="16" t="n">
        <f aca="false">IF(YEAR($A165)&lt;&gt;Setup!$B$6,"",SUM(B165:C165))</f>
        <v>0</v>
      </c>
      <c r="R165" s="16" t="n">
        <f aca="false">IF(YEAR($A165)&lt;&gt;Setup!$B$6,"",SUM(D165:F165))</f>
        <v>0</v>
      </c>
      <c r="S165" s="16" t="n">
        <f aca="false">IF(YEAR($A165)&lt;&gt;Setup!$B$6,"",SUM(G165:L165))</f>
        <v>0</v>
      </c>
      <c r="T165" s="16" t="n">
        <f aca="false">IF(YEAR($A165)&lt;&gt;Setup!$B$6,"",SUM(M165:P165))</f>
        <v>0</v>
      </c>
      <c r="U165" s="20" t="n">
        <f aca="false">IF(YEAR($A165)&lt;&gt;Setup!$B$6,"",SUM(B165:P165))</f>
        <v>0</v>
      </c>
      <c r="V165" s="20" t="n">
        <f aca="false">IF(YEAR($A165)&lt;&gt;Setup!$B$6,"",N(V164)+U165)</f>
        <v>0</v>
      </c>
    </row>
    <row r="166" customFormat="false" ht="15" hidden="false" customHeight="false" outlineLevel="0" collapsed="false">
      <c r="A166" s="19" t="n">
        <f aca="false">DATE(Setup!$B$6,1,1)+161</f>
        <v>46184</v>
      </c>
      <c r="B166" s="16" t="n">
        <f aca="false">IF(YEAR($A166)&lt;&gt;Setup!$B$6,"",SUMIFS(Transactions!$G:$G,Transactions!$H:$H,B$4,Transactions!$A:$A,$A166))</f>
        <v>0</v>
      </c>
      <c r="C166" s="16" t="n">
        <f aca="false">IF(YEAR($A166)&lt;&gt;Setup!$B$6,"",SUMIFS(Transactions!$G:$G,Transactions!$H:$H,C$4,Transactions!$A:$A,$A166))</f>
        <v>0</v>
      </c>
      <c r="D166" s="16" t="n">
        <f aca="false">IF(YEAR($A166)&lt;&gt;Setup!$B$6,"",SUMIFS(Transactions!$G:$G,Transactions!$H:$H,D$4,Transactions!$A:$A,$A166))</f>
        <v>0</v>
      </c>
      <c r="E166" s="16" t="n">
        <f aca="false">IF(YEAR($A166)&lt;&gt;Setup!$B$6,"",SUMIFS(Transactions!$G:$G,Transactions!$H:$H,E$4,Transactions!$A:$A,$A166))</f>
        <v>0</v>
      </c>
      <c r="F166" s="16" t="n">
        <f aca="false">IF(YEAR($A166)&lt;&gt;Setup!$B$6,"",SUMIFS(Transactions!$G:$G,Transactions!$H:$H,F$4,Transactions!$A:$A,$A166))</f>
        <v>0</v>
      </c>
      <c r="G166" s="16" t="n">
        <f aca="false">IF(YEAR($A166)&lt;&gt;Setup!$B$6,"",SUMIFS(Transactions!$G:$G,Transactions!$H:$H,G$4,Transactions!$A:$A,$A166))</f>
        <v>0</v>
      </c>
      <c r="H166" s="16" t="n">
        <f aca="false">IF(YEAR($A166)&lt;&gt;Setup!$B$6,"",SUMIFS(Transactions!$G:$G,Transactions!$H:$H,H$4,Transactions!$A:$A,$A166))</f>
        <v>0</v>
      </c>
      <c r="I166" s="16" t="n">
        <f aca="false">IF(YEAR($A166)&lt;&gt;Setup!$B$6,"",SUMIFS(Transactions!$G:$G,Transactions!$H:$H,I$4,Transactions!$A:$A,$A166))</f>
        <v>0</v>
      </c>
      <c r="J166" s="16" t="n">
        <f aca="false">IF(YEAR($A166)&lt;&gt;Setup!$B$6,"",SUMIFS(Transactions!$G:$G,Transactions!$H:$H,J$4,Transactions!$A:$A,$A166))</f>
        <v>0</v>
      </c>
      <c r="K166" s="16" t="n">
        <f aca="false">IF(YEAR($A166)&lt;&gt;Setup!$B$6,"",SUMIFS(Transactions!$G:$G,Transactions!$H:$H,K$4,Transactions!$A:$A,$A166))</f>
        <v>0</v>
      </c>
      <c r="L166" s="16" t="n">
        <f aca="false">IF(YEAR($A166)&lt;&gt;Setup!$B$6,"",SUMIFS(Transactions!$G:$G,Transactions!$H:$H,L$4,Transactions!$A:$A,$A166))</f>
        <v>0</v>
      </c>
      <c r="M166" s="16" t="n">
        <f aca="false">IF(YEAR($A166)&lt;&gt;Setup!$B$6,"",SUMIFS(Transactions!$G:$G,Transactions!$H:$H,M$4,Transactions!$A:$A,$A166))</f>
        <v>0</v>
      </c>
      <c r="N166" s="16" t="n">
        <f aca="false">IF(YEAR($A166)&lt;&gt;Setup!$B$6,"",SUMIFS(Transactions!$G:$G,Transactions!$H:$H,N$4,Transactions!$A:$A,$A166))</f>
        <v>0</v>
      </c>
      <c r="O166" s="16" t="n">
        <f aca="false">IF(YEAR($A166)&lt;&gt;Setup!$B$6,"",SUMIFS(Transactions!$G:$G,Transactions!$H:$H,O$4,Transactions!$A:$A,$A166))</f>
        <v>0</v>
      </c>
      <c r="P166" s="16" t="n">
        <f aca="false">IF(YEAR($A166)&lt;&gt;Setup!$B$6,"",SUMIFS(Transactions!$G:$G,Transactions!$H:$H,P$4,Transactions!$A:$A,$A166))</f>
        <v>0</v>
      </c>
      <c r="Q166" s="16" t="n">
        <f aca="false">IF(YEAR($A166)&lt;&gt;Setup!$B$6,"",SUM(B166:C166))</f>
        <v>0</v>
      </c>
      <c r="R166" s="16" t="n">
        <f aca="false">IF(YEAR($A166)&lt;&gt;Setup!$B$6,"",SUM(D166:F166))</f>
        <v>0</v>
      </c>
      <c r="S166" s="16" t="n">
        <f aca="false">IF(YEAR($A166)&lt;&gt;Setup!$B$6,"",SUM(G166:L166))</f>
        <v>0</v>
      </c>
      <c r="T166" s="16" t="n">
        <f aca="false">IF(YEAR($A166)&lt;&gt;Setup!$B$6,"",SUM(M166:P166))</f>
        <v>0</v>
      </c>
      <c r="U166" s="20" t="n">
        <f aca="false">IF(YEAR($A166)&lt;&gt;Setup!$B$6,"",SUM(B166:P166))</f>
        <v>0</v>
      </c>
      <c r="V166" s="20" t="n">
        <f aca="false">IF(YEAR($A166)&lt;&gt;Setup!$B$6,"",N(V165)+U166)</f>
        <v>0</v>
      </c>
    </row>
    <row r="167" customFormat="false" ht="15" hidden="false" customHeight="false" outlineLevel="0" collapsed="false">
      <c r="A167" s="19" t="n">
        <f aca="false">DATE(Setup!$B$6,1,1)+162</f>
        <v>46185</v>
      </c>
      <c r="B167" s="16" t="n">
        <f aca="false">IF(YEAR($A167)&lt;&gt;Setup!$B$6,"",SUMIFS(Transactions!$G:$G,Transactions!$H:$H,B$4,Transactions!$A:$A,$A167))</f>
        <v>0</v>
      </c>
      <c r="C167" s="16" t="n">
        <f aca="false">IF(YEAR($A167)&lt;&gt;Setup!$B$6,"",SUMIFS(Transactions!$G:$G,Transactions!$H:$H,C$4,Transactions!$A:$A,$A167))</f>
        <v>0</v>
      </c>
      <c r="D167" s="16" t="n">
        <f aca="false">IF(YEAR($A167)&lt;&gt;Setup!$B$6,"",SUMIFS(Transactions!$G:$G,Transactions!$H:$H,D$4,Transactions!$A:$A,$A167))</f>
        <v>0</v>
      </c>
      <c r="E167" s="16" t="n">
        <f aca="false">IF(YEAR($A167)&lt;&gt;Setup!$B$6,"",SUMIFS(Transactions!$G:$G,Transactions!$H:$H,E$4,Transactions!$A:$A,$A167))</f>
        <v>0</v>
      </c>
      <c r="F167" s="16" t="n">
        <f aca="false">IF(YEAR($A167)&lt;&gt;Setup!$B$6,"",SUMIFS(Transactions!$G:$G,Transactions!$H:$H,F$4,Transactions!$A:$A,$A167))</f>
        <v>0</v>
      </c>
      <c r="G167" s="16" t="n">
        <f aca="false">IF(YEAR($A167)&lt;&gt;Setup!$B$6,"",SUMIFS(Transactions!$G:$G,Transactions!$H:$H,G$4,Transactions!$A:$A,$A167))</f>
        <v>0</v>
      </c>
      <c r="H167" s="16" t="n">
        <f aca="false">IF(YEAR($A167)&lt;&gt;Setup!$B$6,"",SUMIFS(Transactions!$G:$G,Transactions!$H:$H,H$4,Transactions!$A:$A,$A167))</f>
        <v>0</v>
      </c>
      <c r="I167" s="16" t="n">
        <f aca="false">IF(YEAR($A167)&lt;&gt;Setup!$B$6,"",SUMIFS(Transactions!$G:$G,Transactions!$H:$H,I$4,Transactions!$A:$A,$A167))</f>
        <v>0</v>
      </c>
      <c r="J167" s="16" t="n">
        <f aca="false">IF(YEAR($A167)&lt;&gt;Setup!$B$6,"",SUMIFS(Transactions!$G:$G,Transactions!$H:$H,J$4,Transactions!$A:$A,$A167))</f>
        <v>0</v>
      </c>
      <c r="K167" s="16" t="n">
        <f aca="false">IF(YEAR($A167)&lt;&gt;Setup!$B$6,"",SUMIFS(Transactions!$G:$G,Transactions!$H:$H,K$4,Transactions!$A:$A,$A167))</f>
        <v>0</v>
      </c>
      <c r="L167" s="16" t="n">
        <f aca="false">IF(YEAR($A167)&lt;&gt;Setup!$B$6,"",SUMIFS(Transactions!$G:$G,Transactions!$H:$H,L$4,Transactions!$A:$A,$A167))</f>
        <v>0</v>
      </c>
      <c r="M167" s="16" t="n">
        <f aca="false">IF(YEAR($A167)&lt;&gt;Setup!$B$6,"",SUMIFS(Transactions!$G:$G,Transactions!$H:$H,M$4,Transactions!$A:$A,$A167))</f>
        <v>0</v>
      </c>
      <c r="N167" s="16" t="n">
        <f aca="false">IF(YEAR($A167)&lt;&gt;Setup!$B$6,"",SUMIFS(Transactions!$G:$G,Transactions!$H:$H,N$4,Transactions!$A:$A,$A167))</f>
        <v>0</v>
      </c>
      <c r="O167" s="16" t="n">
        <f aca="false">IF(YEAR($A167)&lt;&gt;Setup!$B$6,"",SUMIFS(Transactions!$G:$G,Transactions!$H:$H,O$4,Transactions!$A:$A,$A167))</f>
        <v>0</v>
      </c>
      <c r="P167" s="16" t="n">
        <f aca="false">IF(YEAR($A167)&lt;&gt;Setup!$B$6,"",SUMIFS(Transactions!$G:$G,Transactions!$H:$H,P$4,Transactions!$A:$A,$A167))</f>
        <v>0</v>
      </c>
      <c r="Q167" s="16" t="n">
        <f aca="false">IF(YEAR($A167)&lt;&gt;Setup!$B$6,"",SUM(B167:C167))</f>
        <v>0</v>
      </c>
      <c r="R167" s="16" t="n">
        <f aca="false">IF(YEAR($A167)&lt;&gt;Setup!$B$6,"",SUM(D167:F167))</f>
        <v>0</v>
      </c>
      <c r="S167" s="16" t="n">
        <f aca="false">IF(YEAR($A167)&lt;&gt;Setup!$B$6,"",SUM(G167:L167))</f>
        <v>0</v>
      </c>
      <c r="T167" s="16" t="n">
        <f aca="false">IF(YEAR($A167)&lt;&gt;Setup!$B$6,"",SUM(M167:P167))</f>
        <v>0</v>
      </c>
      <c r="U167" s="20" t="n">
        <f aca="false">IF(YEAR($A167)&lt;&gt;Setup!$B$6,"",SUM(B167:P167))</f>
        <v>0</v>
      </c>
      <c r="V167" s="20" t="n">
        <f aca="false">IF(YEAR($A167)&lt;&gt;Setup!$B$6,"",N(V166)+U167)</f>
        <v>0</v>
      </c>
    </row>
    <row r="168" customFormat="false" ht="15" hidden="false" customHeight="false" outlineLevel="0" collapsed="false">
      <c r="A168" s="19" t="n">
        <f aca="false">DATE(Setup!$B$6,1,1)+163</f>
        <v>46186</v>
      </c>
      <c r="B168" s="16" t="n">
        <f aca="false">IF(YEAR($A168)&lt;&gt;Setup!$B$6,"",SUMIFS(Transactions!$G:$G,Transactions!$H:$H,B$4,Transactions!$A:$A,$A168))</f>
        <v>0</v>
      </c>
      <c r="C168" s="16" t="n">
        <f aca="false">IF(YEAR($A168)&lt;&gt;Setup!$B$6,"",SUMIFS(Transactions!$G:$G,Transactions!$H:$H,C$4,Transactions!$A:$A,$A168))</f>
        <v>0</v>
      </c>
      <c r="D168" s="16" t="n">
        <f aca="false">IF(YEAR($A168)&lt;&gt;Setup!$B$6,"",SUMIFS(Transactions!$G:$G,Transactions!$H:$H,D$4,Transactions!$A:$A,$A168))</f>
        <v>0</v>
      </c>
      <c r="E168" s="16" t="n">
        <f aca="false">IF(YEAR($A168)&lt;&gt;Setup!$B$6,"",SUMIFS(Transactions!$G:$G,Transactions!$H:$H,E$4,Transactions!$A:$A,$A168))</f>
        <v>0</v>
      </c>
      <c r="F168" s="16" t="n">
        <f aca="false">IF(YEAR($A168)&lt;&gt;Setup!$B$6,"",SUMIFS(Transactions!$G:$G,Transactions!$H:$H,F$4,Transactions!$A:$A,$A168))</f>
        <v>0</v>
      </c>
      <c r="G168" s="16" t="n">
        <f aca="false">IF(YEAR($A168)&lt;&gt;Setup!$B$6,"",SUMIFS(Transactions!$G:$G,Transactions!$H:$H,G$4,Transactions!$A:$A,$A168))</f>
        <v>0</v>
      </c>
      <c r="H168" s="16" t="n">
        <f aca="false">IF(YEAR($A168)&lt;&gt;Setup!$B$6,"",SUMIFS(Transactions!$G:$G,Transactions!$H:$H,H$4,Transactions!$A:$A,$A168))</f>
        <v>0</v>
      </c>
      <c r="I168" s="16" t="n">
        <f aca="false">IF(YEAR($A168)&lt;&gt;Setup!$B$6,"",SUMIFS(Transactions!$G:$G,Transactions!$H:$H,I$4,Transactions!$A:$A,$A168))</f>
        <v>0</v>
      </c>
      <c r="J168" s="16" t="n">
        <f aca="false">IF(YEAR($A168)&lt;&gt;Setup!$B$6,"",SUMIFS(Transactions!$G:$G,Transactions!$H:$H,J$4,Transactions!$A:$A,$A168))</f>
        <v>0</v>
      </c>
      <c r="K168" s="16" t="n">
        <f aca="false">IF(YEAR($A168)&lt;&gt;Setup!$B$6,"",SUMIFS(Transactions!$G:$G,Transactions!$H:$H,K$4,Transactions!$A:$A,$A168))</f>
        <v>0</v>
      </c>
      <c r="L168" s="16" t="n">
        <f aca="false">IF(YEAR($A168)&lt;&gt;Setup!$B$6,"",SUMIFS(Transactions!$G:$G,Transactions!$H:$H,L$4,Transactions!$A:$A,$A168))</f>
        <v>0</v>
      </c>
      <c r="M168" s="16" t="n">
        <f aca="false">IF(YEAR($A168)&lt;&gt;Setup!$B$6,"",SUMIFS(Transactions!$G:$G,Transactions!$H:$H,M$4,Transactions!$A:$A,$A168))</f>
        <v>0</v>
      </c>
      <c r="N168" s="16" t="n">
        <f aca="false">IF(YEAR($A168)&lt;&gt;Setup!$B$6,"",SUMIFS(Transactions!$G:$G,Transactions!$H:$H,N$4,Transactions!$A:$A,$A168))</f>
        <v>0</v>
      </c>
      <c r="O168" s="16" t="n">
        <f aca="false">IF(YEAR($A168)&lt;&gt;Setup!$B$6,"",SUMIFS(Transactions!$G:$G,Transactions!$H:$H,O$4,Transactions!$A:$A,$A168))</f>
        <v>0</v>
      </c>
      <c r="P168" s="16" t="n">
        <f aca="false">IF(YEAR($A168)&lt;&gt;Setup!$B$6,"",SUMIFS(Transactions!$G:$G,Transactions!$H:$H,P$4,Transactions!$A:$A,$A168))</f>
        <v>0</v>
      </c>
      <c r="Q168" s="16" t="n">
        <f aca="false">IF(YEAR($A168)&lt;&gt;Setup!$B$6,"",SUM(B168:C168))</f>
        <v>0</v>
      </c>
      <c r="R168" s="16" t="n">
        <f aca="false">IF(YEAR($A168)&lt;&gt;Setup!$B$6,"",SUM(D168:F168))</f>
        <v>0</v>
      </c>
      <c r="S168" s="16" t="n">
        <f aca="false">IF(YEAR($A168)&lt;&gt;Setup!$B$6,"",SUM(G168:L168))</f>
        <v>0</v>
      </c>
      <c r="T168" s="16" t="n">
        <f aca="false">IF(YEAR($A168)&lt;&gt;Setup!$B$6,"",SUM(M168:P168))</f>
        <v>0</v>
      </c>
      <c r="U168" s="20" t="n">
        <f aca="false">IF(YEAR($A168)&lt;&gt;Setup!$B$6,"",SUM(B168:P168))</f>
        <v>0</v>
      </c>
      <c r="V168" s="20" t="n">
        <f aca="false">IF(YEAR($A168)&lt;&gt;Setup!$B$6,"",N(V167)+U168)</f>
        <v>0</v>
      </c>
    </row>
    <row r="169" customFormat="false" ht="15" hidden="false" customHeight="false" outlineLevel="0" collapsed="false">
      <c r="A169" s="19" t="n">
        <f aca="false">DATE(Setup!$B$6,1,1)+164</f>
        <v>46187</v>
      </c>
      <c r="B169" s="16" t="n">
        <f aca="false">IF(YEAR($A169)&lt;&gt;Setup!$B$6,"",SUMIFS(Transactions!$G:$G,Transactions!$H:$H,B$4,Transactions!$A:$A,$A169))</f>
        <v>0</v>
      </c>
      <c r="C169" s="16" t="n">
        <f aca="false">IF(YEAR($A169)&lt;&gt;Setup!$B$6,"",SUMIFS(Transactions!$G:$G,Transactions!$H:$H,C$4,Transactions!$A:$A,$A169))</f>
        <v>0</v>
      </c>
      <c r="D169" s="16" t="n">
        <f aca="false">IF(YEAR($A169)&lt;&gt;Setup!$B$6,"",SUMIFS(Transactions!$G:$G,Transactions!$H:$H,D$4,Transactions!$A:$A,$A169))</f>
        <v>0</v>
      </c>
      <c r="E169" s="16" t="n">
        <f aca="false">IF(YEAR($A169)&lt;&gt;Setup!$B$6,"",SUMIFS(Transactions!$G:$G,Transactions!$H:$H,E$4,Transactions!$A:$A,$A169))</f>
        <v>0</v>
      </c>
      <c r="F169" s="16" t="n">
        <f aca="false">IF(YEAR($A169)&lt;&gt;Setup!$B$6,"",SUMIFS(Transactions!$G:$G,Transactions!$H:$H,F$4,Transactions!$A:$A,$A169))</f>
        <v>0</v>
      </c>
      <c r="G169" s="16" t="n">
        <f aca="false">IF(YEAR($A169)&lt;&gt;Setup!$B$6,"",SUMIFS(Transactions!$G:$G,Transactions!$H:$H,G$4,Transactions!$A:$A,$A169))</f>
        <v>0</v>
      </c>
      <c r="H169" s="16" t="n">
        <f aca="false">IF(YEAR($A169)&lt;&gt;Setup!$B$6,"",SUMIFS(Transactions!$G:$G,Transactions!$H:$H,H$4,Transactions!$A:$A,$A169))</f>
        <v>0</v>
      </c>
      <c r="I169" s="16" t="n">
        <f aca="false">IF(YEAR($A169)&lt;&gt;Setup!$B$6,"",SUMIFS(Transactions!$G:$G,Transactions!$H:$H,I$4,Transactions!$A:$A,$A169))</f>
        <v>0</v>
      </c>
      <c r="J169" s="16" t="n">
        <f aca="false">IF(YEAR($A169)&lt;&gt;Setup!$B$6,"",SUMIFS(Transactions!$G:$G,Transactions!$H:$H,J$4,Transactions!$A:$A,$A169))</f>
        <v>0</v>
      </c>
      <c r="K169" s="16" t="n">
        <f aca="false">IF(YEAR($A169)&lt;&gt;Setup!$B$6,"",SUMIFS(Transactions!$G:$G,Transactions!$H:$H,K$4,Transactions!$A:$A,$A169))</f>
        <v>0</v>
      </c>
      <c r="L169" s="16" t="n">
        <f aca="false">IF(YEAR($A169)&lt;&gt;Setup!$B$6,"",SUMIFS(Transactions!$G:$G,Transactions!$H:$H,L$4,Transactions!$A:$A,$A169))</f>
        <v>0</v>
      </c>
      <c r="M169" s="16" t="n">
        <f aca="false">IF(YEAR($A169)&lt;&gt;Setup!$B$6,"",SUMIFS(Transactions!$G:$G,Transactions!$H:$H,M$4,Transactions!$A:$A,$A169))</f>
        <v>0</v>
      </c>
      <c r="N169" s="16" t="n">
        <f aca="false">IF(YEAR($A169)&lt;&gt;Setup!$B$6,"",SUMIFS(Transactions!$G:$G,Transactions!$H:$H,N$4,Transactions!$A:$A,$A169))</f>
        <v>0</v>
      </c>
      <c r="O169" s="16" t="n">
        <f aca="false">IF(YEAR($A169)&lt;&gt;Setup!$B$6,"",SUMIFS(Transactions!$G:$G,Transactions!$H:$H,O$4,Transactions!$A:$A,$A169))</f>
        <v>0</v>
      </c>
      <c r="P169" s="16" t="n">
        <f aca="false">IF(YEAR($A169)&lt;&gt;Setup!$B$6,"",SUMIFS(Transactions!$G:$G,Transactions!$H:$H,P$4,Transactions!$A:$A,$A169))</f>
        <v>0</v>
      </c>
      <c r="Q169" s="16" t="n">
        <f aca="false">IF(YEAR($A169)&lt;&gt;Setup!$B$6,"",SUM(B169:C169))</f>
        <v>0</v>
      </c>
      <c r="R169" s="16" t="n">
        <f aca="false">IF(YEAR($A169)&lt;&gt;Setup!$B$6,"",SUM(D169:F169))</f>
        <v>0</v>
      </c>
      <c r="S169" s="16" t="n">
        <f aca="false">IF(YEAR($A169)&lt;&gt;Setup!$B$6,"",SUM(G169:L169))</f>
        <v>0</v>
      </c>
      <c r="T169" s="16" t="n">
        <f aca="false">IF(YEAR($A169)&lt;&gt;Setup!$B$6,"",SUM(M169:P169))</f>
        <v>0</v>
      </c>
      <c r="U169" s="20" t="n">
        <f aca="false">IF(YEAR($A169)&lt;&gt;Setup!$B$6,"",SUM(B169:P169))</f>
        <v>0</v>
      </c>
      <c r="V169" s="20" t="n">
        <f aca="false">IF(YEAR($A169)&lt;&gt;Setup!$B$6,"",N(V168)+U169)</f>
        <v>0</v>
      </c>
    </row>
    <row r="170" customFormat="false" ht="15" hidden="false" customHeight="false" outlineLevel="0" collapsed="false">
      <c r="A170" s="19" t="n">
        <f aca="false">DATE(Setup!$B$6,1,1)+165</f>
        <v>46188</v>
      </c>
      <c r="B170" s="16" t="n">
        <f aca="false">IF(YEAR($A170)&lt;&gt;Setup!$B$6,"",SUMIFS(Transactions!$G:$G,Transactions!$H:$H,B$4,Transactions!$A:$A,$A170))</f>
        <v>0</v>
      </c>
      <c r="C170" s="16" t="n">
        <f aca="false">IF(YEAR($A170)&lt;&gt;Setup!$B$6,"",SUMIFS(Transactions!$G:$G,Transactions!$H:$H,C$4,Transactions!$A:$A,$A170))</f>
        <v>0</v>
      </c>
      <c r="D170" s="16" t="n">
        <f aca="false">IF(YEAR($A170)&lt;&gt;Setup!$B$6,"",SUMIFS(Transactions!$G:$G,Transactions!$H:$H,D$4,Transactions!$A:$A,$A170))</f>
        <v>0</v>
      </c>
      <c r="E170" s="16" t="n">
        <f aca="false">IF(YEAR($A170)&lt;&gt;Setup!$B$6,"",SUMIFS(Transactions!$G:$G,Transactions!$H:$H,E$4,Transactions!$A:$A,$A170))</f>
        <v>0</v>
      </c>
      <c r="F170" s="16" t="n">
        <f aca="false">IF(YEAR($A170)&lt;&gt;Setup!$B$6,"",SUMIFS(Transactions!$G:$G,Transactions!$H:$H,F$4,Transactions!$A:$A,$A170))</f>
        <v>0</v>
      </c>
      <c r="G170" s="16" t="n">
        <f aca="false">IF(YEAR($A170)&lt;&gt;Setup!$B$6,"",SUMIFS(Transactions!$G:$G,Transactions!$H:$H,G$4,Transactions!$A:$A,$A170))</f>
        <v>0</v>
      </c>
      <c r="H170" s="16" t="n">
        <f aca="false">IF(YEAR($A170)&lt;&gt;Setup!$B$6,"",SUMIFS(Transactions!$G:$G,Transactions!$H:$H,H$4,Transactions!$A:$A,$A170))</f>
        <v>0</v>
      </c>
      <c r="I170" s="16" t="n">
        <f aca="false">IF(YEAR($A170)&lt;&gt;Setup!$B$6,"",SUMIFS(Transactions!$G:$G,Transactions!$H:$H,I$4,Transactions!$A:$A,$A170))</f>
        <v>0</v>
      </c>
      <c r="J170" s="16" t="n">
        <f aca="false">IF(YEAR($A170)&lt;&gt;Setup!$B$6,"",SUMIFS(Transactions!$G:$G,Transactions!$H:$H,J$4,Transactions!$A:$A,$A170))</f>
        <v>0</v>
      </c>
      <c r="K170" s="16" t="n">
        <f aca="false">IF(YEAR($A170)&lt;&gt;Setup!$B$6,"",SUMIFS(Transactions!$G:$G,Transactions!$H:$H,K$4,Transactions!$A:$A,$A170))</f>
        <v>0</v>
      </c>
      <c r="L170" s="16" t="n">
        <f aca="false">IF(YEAR($A170)&lt;&gt;Setup!$B$6,"",SUMIFS(Transactions!$G:$G,Transactions!$H:$H,L$4,Transactions!$A:$A,$A170))</f>
        <v>0</v>
      </c>
      <c r="M170" s="16" t="n">
        <f aca="false">IF(YEAR($A170)&lt;&gt;Setup!$B$6,"",SUMIFS(Transactions!$G:$G,Transactions!$H:$H,M$4,Transactions!$A:$A,$A170))</f>
        <v>0</v>
      </c>
      <c r="N170" s="16" t="n">
        <f aca="false">IF(YEAR($A170)&lt;&gt;Setup!$B$6,"",SUMIFS(Transactions!$G:$G,Transactions!$H:$H,N$4,Transactions!$A:$A,$A170))</f>
        <v>0</v>
      </c>
      <c r="O170" s="16" t="n">
        <f aca="false">IF(YEAR($A170)&lt;&gt;Setup!$B$6,"",SUMIFS(Transactions!$G:$G,Transactions!$H:$H,O$4,Transactions!$A:$A,$A170))</f>
        <v>0</v>
      </c>
      <c r="P170" s="16" t="n">
        <f aca="false">IF(YEAR($A170)&lt;&gt;Setup!$B$6,"",SUMIFS(Transactions!$G:$G,Transactions!$H:$H,P$4,Transactions!$A:$A,$A170))</f>
        <v>0</v>
      </c>
      <c r="Q170" s="16" t="n">
        <f aca="false">IF(YEAR($A170)&lt;&gt;Setup!$B$6,"",SUM(B170:C170))</f>
        <v>0</v>
      </c>
      <c r="R170" s="16" t="n">
        <f aca="false">IF(YEAR($A170)&lt;&gt;Setup!$B$6,"",SUM(D170:F170))</f>
        <v>0</v>
      </c>
      <c r="S170" s="16" t="n">
        <f aca="false">IF(YEAR($A170)&lt;&gt;Setup!$B$6,"",SUM(G170:L170))</f>
        <v>0</v>
      </c>
      <c r="T170" s="16" t="n">
        <f aca="false">IF(YEAR($A170)&lt;&gt;Setup!$B$6,"",SUM(M170:P170))</f>
        <v>0</v>
      </c>
      <c r="U170" s="20" t="n">
        <f aca="false">IF(YEAR($A170)&lt;&gt;Setup!$B$6,"",SUM(B170:P170))</f>
        <v>0</v>
      </c>
      <c r="V170" s="20" t="n">
        <f aca="false">IF(YEAR($A170)&lt;&gt;Setup!$B$6,"",N(V169)+U170)</f>
        <v>0</v>
      </c>
    </row>
    <row r="171" customFormat="false" ht="15" hidden="false" customHeight="false" outlineLevel="0" collapsed="false">
      <c r="A171" s="19" t="n">
        <f aca="false">DATE(Setup!$B$6,1,1)+166</f>
        <v>46189</v>
      </c>
      <c r="B171" s="16" t="n">
        <f aca="false">IF(YEAR($A171)&lt;&gt;Setup!$B$6,"",SUMIFS(Transactions!$G:$G,Transactions!$H:$H,B$4,Transactions!$A:$A,$A171))</f>
        <v>0</v>
      </c>
      <c r="C171" s="16" t="n">
        <f aca="false">IF(YEAR($A171)&lt;&gt;Setup!$B$6,"",SUMIFS(Transactions!$G:$G,Transactions!$H:$H,C$4,Transactions!$A:$A,$A171))</f>
        <v>0</v>
      </c>
      <c r="D171" s="16" t="n">
        <f aca="false">IF(YEAR($A171)&lt;&gt;Setup!$B$6,"",SUMIFS(Transactions!$G:$G,Transactions!$H:$H,D$4,Transactions!$A:$A,$A171))</f>
        <v>0</v>
      </c>
      <c r="E171" s="16" t="n">
        <f aca="false">IF(YEAR($A171)&lt;&gt;Setup!$B$6,"",SUMIFS(Transactions!$G:$G,Transactions!$H:$H,E$4,Transactions!$A:$A,$A171))</f>
        <v>0</v>
      </c>
      <c r="F171" s="16" t="n">
        <f aca="false">IF(YEAR($A171)&lt;&gt;Setup!$B$6,"",SUMIFS(Transactions!$G:$G,Transactions!$H:$H,F$4,Transactions!$A:$A,$A171))</f>
        <v>0</v>
      </c>
      <c r="G171" s="16" t="n">
        <f aca="false">IF(YEAR($A171)&lt;&gt;Setup!$B$6,"",SUMIFS(Transactions!$G:$G,Transactions!$H:$H,G$4,Transactions!$A:$A,$A171))</f>
        <v>0</v>
      </c>
      <c r="H171" s="16" t="n">
        <f aca="false">IF(YEAR($A171)&lt;&gt;Setup!$B$6,"",SUMIFS(Transactions!$G:$G,Transactions!$H:$H,H$4,Transactions!$A:$A,$A171))</f>
        <v>0</v>
      </c>
      <c r="I171" s="16" t="n">
        <f aca="false">IF(YEAR($A171)&lt;&gt;Setup!$B$6,"",SUMIFS(Transactions!$G:$G,Transactions!$H:$H,I$4,Transactions!$A:$A,$A171))</f>
        <v>0</v>
      </c>
      <c r="J171" s="16" t="n">
        <f aca="false">IF(YEAR($A171)&lt;&gt;Setup!$B$6,"",SUMIFS(Transactions!$G:$G,Transactions!$H:$H,J$4,Transactions!$A:$A,$A171))</f>
        <v>0</v>
      </c>
      <c r="K171" s="16" t="n">
        <f aca="false">IF(YEAR($A171)&lt;&gt;Setup!$B$6,"",SUMIFS(Transactions!$G:$G,Transactions!$H:$H,K$4,Transactions!$A:$A,$A171))</f>
        <v>0</v>
      </c>
      <c r="L171" s="16" t="n">
        <f aca="false">IF(YEAR($A171)&lt;&gt;Setup!$B$6,"",SUMIFS(Transactions!$G:$G,Transactions!$H:$H,L$4,Transactions!$A:$A,$A171))</f>
        <v>0</v>
      </c>
      <c r="M171" s="16" t="n">
        <f aca="false">IF(YEAR($A171)&lt;&gt;Setup!$B$6,"",SUMIFS(Transactions!$G:$G,Transactions!$H:$H,M$4,Transactions!$A:$A,$A171))</f>
        <v>0</v>
      </c>
      <c r="N171" s="16" t="n">
        <f aca="false">IF(YEAR($A171)&lt;&gt;Setup!$B$6,"",SUMIFS(Transactions!$G:$G,Transactions!$H:$H,N$4,Transactions!$A:$A,$A171))</f>
        <v>0</v>
      </c>
      <c r="O171" s="16" t="n">
        <f aca="false">IF(YEAR($A171)&lt;&gt;Setup!$B$6,"",SUMIFS(Transactions!$G:$G,Transactions!$H:$H,O$4,Transactions!$A:$A,$A171))</f>
        <v>0</v>
      </c>
      <c r="P171" s="16" t="n">
        <f aca="false">IF(YEAR($A171)&lt;&gt;Setup!$B$6,"",SUMIFS(Transactions!$G:$G,Transactions!$H:$H,P$4,Transactions!$A:$A,$A171))</f>
        <v>0</v>
      </c>
      <c r="Q171" s="16" t="n">
        <f aca="false">IF(YEAR($A171)&lt;&gt;Setup!$B$6,"",SUM(B171:C171))</f>
        <v>0</v>
      </c>
      <c r="R171" s="16" t="n">
        <f aca="false">IF(YEAR($A171)&lt;&gt;Setup!$B$6,"",SUM(D171:F171))</f>
        <v>0</v>
      </c>
      <c r="S171" s="16" t="n">
        <f aca="false">IF(YEAR($A171)&lt;&gt;Setup!$B$6,"",SUM(G171:L171))</f>
        <v>0</v>
      </c>
      <c r="T171" s="16" t="n">
        <f aca="false">IF(YEAR($A171)&lt;&gt;Setup!$B$6,"",SUM(M171:P171))</f>
        <v>0</v>
      </c>
      <c r="U171" s="20" t="n">
        <f aca="false">IF(YEAR($A171)&lt;&gt;Setup!$B$6,"",SUM(B171:P171))</f>
        <v>0</v>
      </c>
      <c r="V171" s="20" t="n">
        <f aca="false">IF(YEAR($A171)&lt;&gt;Setup!$B$6,"",N(V170)+U171)</f>
        <v>0</v>
      </c>
    </row>
    <row r="172" customFormat="false" ht="15" hidden="false" customHeight="false" outlineLevel="0" collapsed="false">
      <c r="A172" s="19" t="n">
        <f aca="false">DATE(Setup!$B$6,1,1)+167</f>
        <v>46190</v>
      </c>
      <c r="B172" s="16" t="n">
        <f aca="false">IF(YEAR($A172)&lt;&gt;Setup!$B$6,"",SUMIFS(Transactions!$G:$G,Transactions!$H:$H,B$4,Transactions!$A:$A,$A172))</f>
        <v>0</v>
      </c>
      <c r="C172" s="16" t="n">
        <f aca="false">IF(YEAR($A172)&lt;&gt;Setup!$B$6,"",SUMIFS(Transactions!$G:$G,Transactions!$H:$H,C$4,Transactions!$A:$A,$A172))</f>
        <v>0</v>
      </c>
      <c r="D172" s="16" t="n">
        <f aca="false">IF(YEAR($A172)&lt;&gt;Setup!$B$6,"",SUMIFS(Transactions!$G:$G,Transactions!$H:$H,D$4,Transactions!$A:$A,$A172))</f>
        <v>0</v>
      </c>
      <c r="E172" s="16" t="n">
        <f aca="false">IF(YEAR($A172)&lt;&gt;Setup!$B$6,"",SUMIFS(Transactions!$G:$G,Transactions!$H:$H,E$4,Transactions!$A:$A,$A172))</f>
        <v>0</v>
      </c>
      <c r="F172" s="16" t="n">
        <f aca="false">IF(YEAR($A172)&lt;&gt;Setup!$B$6,"",SUMIFS(Transactions!$G:$G,Transactions!$H:$H,F$4,Transactions!$A:$A,$A172))</f>
        <v>0</v>
      </c>
      <c r="G172" s="16" t="n">
        <f aca="false">IF(YEAR($A172)&lt;&gt;Setup!$B$6,"",SUMIFS(Transactions!$G:$G,Transactions!$H:$H,G$4,Transactions!$A:$A,$A172))</f>
        <v>0</v>
      </c>
      <c r="H172" s="16" t="n">
        <f aca="false">IF(YEAR($A172)&lt;&gt;Setup!$B$6,"",SUMIFS(Transactions!$G:$G,Transactions!$H:$H,H$4,Transactions!$A:$A,$A172))</f>
        <v>0</v>
      </c>
      <c r="I172" s="16" t="n">
        <f aca="false">IF(YEAR($A172)&lt;&gt;Setup!$B$6,"",SUMIFS(Transactions!$G:$G,Transactions!$H:$H,I$4,Transactions!$A:$A,$A172))</f>
        <v>0</v>
      </c>
      <c r="J172" s="16" t="n">
        <f aca="false">IF(YEAR($A172)&lt;&gt;Setup!$B$6,"",SUMIFS(Transactions!$G:$G,Transactions!$H:$H,J$4,Transactions!$A:$A,$A172))</f>
        <v>0</v>
      </c>
      <c r="K172" s="16" t="n">
        <f aca="false">IF(YEAR($A172)&lt;&gt;Setup!$B$6,"",SUMIFS(Transactions!$G:$G,Transactions!$H:$H,K$4,Transactions!$A:$A,$A172))</f>
        <v>0</v>
      </c>
      <c r="L172" s="16" t="n">
        <f aca="false">IF(YEAR($A172)&lt;&gt;Setup!$B$6,"",SUMIFS(Transactions!$G:$G,Transactions!$H:$H,L$4,Transactions!$A:$A,$A172))</f>
        <v>0</v>
      </c>
      <c r="M172" s="16" t="n">
        <f aca="false">IF(YEAR($A172)&lt;&gt;Setup!$B$6,"",SUMIFS(Transactions!$G:$G,Transactions!$H:$H,M$4,Transactions!$A:$A,$A172))</f>
        <v>0</v>
      </c>
      <c r="N172" s="16" t="n">
        <f aca="false">IF(YEAR($A172)&lt;&gt;Setup!$B$6,"",SUMIFS(Transactions!$G:$G,Transactions!$H:$H,N$4,Transactions!$A:$A,$A172))</f>
        <v>0</v>
      </c>
      <c r="O172" s="16" t="n">
        <f aca="false">IF(YEAR($A172)&lt;&gt;Setup!$B$6,"",SUMIFS(Transactions!$G:$G,Transactions!$H:$H,O$4,Transactions!$A:$A,$A172))</f>
        <v>0</v>
      </c>
      <c r="P172" s="16" t="n">
        <f aca="false">IF(YEAR($A172)&lt;&gt;Setup!$B$6,"",SUMIFS(Transactions!$G:$G,Transactions!$H:$H,P$4,Transactions!$A:$A,$A172))</f>
        <v>0</v>
      </c>
      <c r="Q172" s="16" t="n">
        <f aca="false">IF(YEAR($A172)&lt;&gt;Setup!$B$6,"",SUM(B172:C172))</f>
        <v>0</v>
      </c>
      <c r="R172" s="16" t="n">
        <f aca="false">IF(YEAR($A172)&lt;&gt;Setup!$B$6,"",SUM(D172:F172))</f>
        <v>0</v>
      </c>
      <c r="S172" s="16" t="n">
        <f aca="false">IF(YEAR($A172)&lt;&gt;Setup!$B$6,"",SUM(G172:L172))</f>
        <v>0</v>
      </c>
      <c r="T172" s="16" t="n">
        <f aca="false">IF(YEAR($A172)&lt;&gt;Setup!$B$6,"",SUM(M172:P172))</f>
        <v>0</v>
      </c>
      <c r="U172" s="20" t="n">
        <f aca="false">IF(YEAR($A172)&lt;&gt;Setup!$B$6,"",SUM(B172:P172))</f>
        <v>0</v>
      </c>
      <c r="V172" s="20" t="n">
        <f aca="false">IF(YEAR($A172)&lt;&gt;Setup!$B$6,"",N(V171)+U172)</f>
        <v>0</v>
      </c>
    </row>
    <row r="173" customFormat="false" ht="15" hidden="false" customHeight="false" outlineLevel="0" collapsed="false">
      <c r="A173" s="19" t="n">
        <f aca="false">DATE(Setup!$B$6,1,1)+168</f>
        <v>46191</v>
      </c>
      <c r="B173" s="16" t="n">
        <f aca="false">IF(YEAR($A173)&lt;&gt;Setup!$B$6,"",SUMIFS(Transactions!$G:$G,Transactions!$H:$H,B$4,Transactions!$A:$A,$A173))</f>
        <v>0</v>
      </c>
      <c r="C173" s="16" t="n">
        <f aca="false">IF(YEAR($A173)&lt;&gt;Setup!$B$6,"",SUMIFS(Transactions!$G:$G,Transactions!$H:$H,C$4,Transactions!$A:$A,$A173))</f>
        <v>0</v>
      </c>
      <c r="D173" s="16" t="n">
        <f aca="false">IF(YEAR($A173)&lt;&gt;Setup!$B$6,"",SUMIFS(Transactions!$G:$G,Transactions!$H:$H,D$4,Transactions!$A:$A,$A173))</f>
        <v>0</v>
      </c>
      <c r="E173" s="16" t="n">
        <f aca="false">IF(YEAR($A173)&lt;&gt;Setup!$B$6,"",SUMIFS(Transactions!$G:$G,Transactions!$H:$H,E$4,Transactions!$A:$A,$A173))</f>
        <v>0</v>
      </c>
      <c r="F173" s="16" t="n">
        <f aca="false">IF(YEAR($A173)&lt;&gt;Setup!$B$6,"",SUMIFS(Transactions!$G:$G,Transactions!$H:$H,F$4,Transactions!$A:$A,$A173))</f>
        <v>0</v>
      </c>
      <c r="G173" s="16" t="n">
        <f aca="false">IF(YEAR($A173)&lt;&gt;Setup!$B$6,"",SUMIFS(Transactions!$G:$G,Transactions!$H:$H,G$4,Transactions!$A:$A,$A173))</f>
        <v>0</v>
      </c>
      <c r="H173" s="16" t="n">
        <f aca="false">IF(YEAR($A173)&lt;&gt;Setup!$B$6,"",SUMIFS(Transactions!$G:$G,Transactions!$H:$H,H$4,Transactions!$A:$A,$A173))</f>
        <v>0</v>
      </c>
      <c r="I173" s="16" t="n">
        <f aca="false">IF(YEAR($A173)&lt;&gt;Setup!$B$6,"",SUMIFS(Transactions!$G:$G,Transactions!$H:$H,I$4,Transactions!$A:$A,$A173))</f>
        <v>0</v>
      </c>
      <c r="J173" s="16" t="n">
        <f aca="false">IF(YEAR($A173)&lt;&gt;Setup!$B$6,"",SUMIFS(Transactions!$G:$G,Transactions!$H:$H,J$4,Transactions!$A:$A,$A173))</f>
        <v>0</v>
      </c>
      <c r="K173" s="16" t="n">
        <f aca="false">IF(YEAR($A173)&lt;&gt;Setup!$B$6,"",SUMIFS(Transactions!$G:$G,Transactions!$H:$H,K$4,Transactions!$A:$A,$A173))</f>
        <v>0</v>
      </c>
      <c r="L173" s="16" t="n">
        <f aca="false">IF(YEAR($A173)&lt;&gt;Setup!$B$6,"",SUMIFS(Transactions!$G:$G,Transactions!$H:$H,L$4,Transactions!$A:$A,$A173))</f>
        <v>0</v>
      </c>
      <c r="M173" s="16" t="n">
        <f aca="false">IF(YEAR($A173)&lt;&gt;Setup!$B$6,"",SUMIFS(Transactions!$G:$G,Transactions!$H:$H,M$4,Transactions!$A:$A,$A173))</f>
        <v>0</v>
      </c>
      <c r="N173" s="16" t="n">
        <f aca="false">IF(YEAR($A173)&lt;&gt;Setup!$B$6,"",SUMIFS(Transactions!$G:$G,Transactions!$H:$H,N$4,Transactions!$A:$A,$A173))</f>
        <v>0</v>
      </c>
      <c r="O173" s="16" t="n">
        <f aca="false">IF(YEAR($A173)&lt;&gt;Setup!$B$6,"",SUMIFS(Transactions!$G:$G,Transactions!$H:$H,O$4,Transactions!$A:$A,$A173))</f>
        <v>0</v>
      </c>
      <c r="P173" s="16" t="n">
        <f aca="false">IF(YEAR($A173)&lt;&gt;Setup!$B$6,"",SUMIFS(Transactions!$G:$G,Transactions!$H:$H,P$4,Transactions!$A:$A,$A173))</f>
        <v>0</v>
      </c>
      <c r="Q173" s="16" t="n">
        <f aca="false">IF(YEAR($A173)&lt;&gt;Setup!$B$6,"",SUM(B173:C173))</f>
        <v>0</v>
      </c>
      <c r="R173" s="16" t="n">
        <f aca="false">IF(YEAR($A173)&lt;&gt;Setup!$B$6,"",SUM(D173:F173))</f>
        <v>0</v>
      </c>
      <c r="S173" s="16" t="n">
        <f aca="false">IF(YEAR($A173)&lt;&gt;Setup!$B$6,"",SUM(G173:L173))</f>
        <v>0</v>
      </c>
      <c r="T173" s="16" t="n">
        <f aca="false">IF(YEAR($A173)&lt;&gt;Setup!$B$6,"",SUM(M173:P173))</f>
        <v>0</v>
      </c>
      <c r="U173" s="20" t="n">
        <f aca="false">IF(YEAR($A173)&lt;&gt;Setup!$B$6,"",SUM(B173:P173))</f>
        <v>0</v>
      </c>
      <c r="V173" s="20" t="n">
        <f aca="false">IF(YEAR($A173)&lt;&gt;Setup!$B$6,"",N(V172)+U173)</f>
        <v>0</v>
      </c>
    </row>
    <row r="174" customFormat="false" ht="15" hidden="false" customHeight="false" outlineLevel="0" collapsed="false">
      <c r="A174" s="19" t="n">
        <f aca="false">DATE(Setup!$B$6,1,1)+169</f>
        <v>46192</v>
      </c>
      <c r="B174" s="16" t="n">
        <f aca="false">IF(YEAR($A174)&lt;&gt;Setup!$B$6,"",SUMIFS(Transactions!$G:$G,Transactions!$H:$H,B$4,Transactions!$A:$A,$A174))</f>
        <v>0</v>
      </c>
      <c r="C174" s="16" t="n">
        <f aca="false">IF(YEAR($A174)&lt;&gt;Setup!$B$6,"",SUMIFS(Transactions!$G:$G,Transactions!$H:$H,C$4,Transactions!$A:$A,$A174))</f>
        <v>0</v>
      </c>
      <c r="D174" s="16" t="n">
        <f aca="false">IF(YEAR($A174)&lt;&gt;Setup!$B$6,"",SUMIFS(Transactions!$G:$G,Transactions!$H:$H,D$4,Transactions!$A:$A,$A174))</f>
        <v>0</v>
      </c>
      <c r="E174" s="16" t="n">
        <f aca="false">IF(YEAR($A174)&lt;&gt;Setup!$B$6,"",SUMIFS(Transactions!$G:$G,Transactions!$H:$H,E$4,Transactions!$A:$A,$A174))</f>
        <v>0</v>
      </c>
      <c r="F174" s="16" t="n">
        <f aca="false">IF(YEAR($A174)&lt;&gt;Setup!$B$6,"",SUMIFS(Transactions!$G:$G,Transactions!$H:$H,F$4,Transactions!$A:$A,$A174))</f>
        <v>0</v>
      </c>
      <c r="G174" s="16" t="n">
        <f aca="false">IF(YEAR($A174)&lt;&gt;Setup!$B$6,"",SUMIFS(Transactions!$G:$G,Transactions!$H:$H,G$4,Transactions!$A:$A,$A174))</f>
        <v>0</v>
      </c>
      <c r="H174" s="16" t="n">
        <f aca="false">IF(YEAR($A174)&lt;&gt;Setup!$B$6,"",SUMIFS(Transactions!$G:$G,Transactions!$H:$H,H$4,Transactions!$A:$A,$A174))</f>
        <v>0</v>
      </c>
      <c r="I174" s="16" t="n">
        <f aca="false">IF(YEAR($A174)&lt;&gt;Setup!$B$6,"",SUMIFS(Transactions!$G:$G,Transactions!$H:$H,I$4,Transactions!$A:$A,$A174))</f>
        <v>0</v>
      </c>
      <c r="J174" s="16" t="n">
        <f aca="false">IF(YEAR($A174)&lt;&gt;Setup!$B$6,"",SUMIFS(Transactions!$G:$G,Transactions!$H:$H,J$4,Transactions!$A:$A,$A174))</f>
        <v>0</v>
      </c>
      <c r="K174" s="16" t="n">
        <f aca="false">IF(YEAR($A174)&lt;&gt;Setup!$B$6,"",SUMIFS(Transactions!$G:$G,Transactions!$H:$H,K$4,Transactions!$A:$A,$A174))</f>
        <v>0</v>
      </c>
      <c r="L174" s="16" t="n">
        <f aca="false">IF(YEAR($A174)&lt;&gt;Setup!$B$6,"",SUMIFS(Transactions!$G:$G,Transactions!$H:$H,L$4,Transactions!$A:$A,$A174))</f>
        <v>0</v>
      </c>
      <c r="M174" s="16" t="n">
        <f aca="false">IF(YEAR($A174)&lt;&gt;Setup!$B$6,"",SUMIFS(Transactions!$G:$G,Transactions!$H:$H,M$4,Transactions!$A:$A,$A174))</f>
        <v>0</v>
      </c>
      <c r="N174" s="16" t="n">
        <f aca="false">IF(YEAR($A174)&lt;&gt;Setup!$B$6,"",SUMIFS(Transactions!$G:$G,Transactions!$H:$H,N$4,Transactions!$A:$A,$A174))</f>
        <v>0</v>
      </c>
      <c r="O174" s="16" t="n">
        <f aca="false">IF(YEAR($A174)&lt;&gt;Setup!$B$6,"",SUMIFS(Transactions!$G:$G,Transactions!$H:$H,O$4,Transactions!$A:$A,$A174))</f>
        <v>0</v>
      </c>
      <c r="P174" s="16" t="n">
        <f aca="false">IF(YEAR($A174)&lt;&gt;Setup!$B$6,"",SUMIFS(Transactions!$G:$G,Transactions!$H:$H,P$4,Transactions!$A:$A,$A174))</f>
        <v>0</v>
      </c>
      <c r="Q174" s="16" t="n">
        <f aca="false">IF(YEAR($A174)&lt;&gt;Setup!$B$6,"",SUM(B174:C174))</f>
        <v>0</v>
      </c>
      <c r="R174" s="16" t="n">
        <f aca="false">IF(YEAR($A174)&lt;&gt;Setup!$B$6,"",SUM(D174:F174))</f>
        <v>0</v>
      </c>
      <c r="S174" s="16" t="n">
        <f aca="false">IF(YEAR($A174)&lt;&gt;Setup!$B$6,"",SUM(G174:L174))</f>
        <v>0</v>
      </c>
      <c r="T174" s="16" t="n">
        <f aca="false">IF(YEAR($A174)&lt;&gt;Setup!$B$6,"",SUM(M174:P174))</f>
        <v>0</v>
      </c>
      <c r="U174" s="20" t="n">
        <f aca="false">IF(YEAR($A174)&lt;&gt;Setup!$B$6,"",SUM(B174:P174))</f>
        <v>0</v>
      </c>
      <c r="V174" s="20" t="n">
        <f aca="false">IF(YEAR($A174)&lt;&gt;Setup!$B$6,"",N(V173)+U174)</f>
        <v>0</v>
      </c>
    </row>
    <row r="175" customFormat="false" ht="15" hidden="false" customHeight="false" outlineLevel="0" collapsed="false">
      <c r="A175" s="19" t="n">
        <f aca="false">DATE(Setup!$B$6,1,1)+170</f>
        <v>46193</v>
      </c>
      <c r="B175" s="16" t="n">
        <f aca="false">IF(YEAR($A175)&lt;&gt;Setup!$B$6,"",SUMIFS(Transactions!$G:$G,Transactions!$H:$H,B$4,Transactions!$A:$A,$A175))</f>
        <v>0</v>
      </c>
      <c r="C175" s="16" t="n">
        <f aca="false">IF(YEAR($A175)&lt;&gt;Setup!$B$6,"",SUMIFS(Transactions!$G:$G,Transactions!$H:$H,C$4,Transactions!$A:$A,$A175))</f>
        <v>0</v>
      </c>
      <c r="D175" s="16" t="n">
        <f aca="false">IF(YEAR($A175)&lt;&gt;Setup!$B$6,"",SUMIFS(Transactions!$G:$G,Transactions!$H:$H,D$4,Transactions!$A:$A,$A175))</f>
        <v>0</v>
      </c>
      <c r="E175" s="16" t="n">
        <f aca="false">IF(YEAR($A175)&lt;&gt;Setup!$B$6,"",SUMIFS(Transactions!$G:$G,Transactions!$H:$H,E$4,Transactions!$A:$A,$A175))</f>
        <v>0</v>
      </c>
      <c r="F175" s="16" t="n">
        <f aca="false">IF(YEAR($A175)&lt;&gt;Setup!$B$6,"",SUMIFS(Transactions!$G:$G,Transactions!$H:$H,F$4,Transactions!$A:$A,$A175))</f>
        <v>0</v>
      </c>
      <c r="G175" s="16" t="n">
        <f aca="false">IF(YEAR($A175)&lt;&gt;Setup!$B$6,"",SUMIFS(Transactions!$G:$G,Transactions!$H:$H,G$4,Transactions!$A:$A,$A175))</f>
        <v>0</v>
      </c>
      <c r="H175" s="16" t="n">
        <f aca="false">IF(YEAR($A175)&lt;&gt;Setup!$B$6,"",SUMIFS(Transactions!$G:$G,Transactions!$H:$H,H$4,Transactions!$A:$A,$A175))</f>
        <v>0</v>
      </c>
      <c r="I175" s="16" t="n">
        <f aca="false">IF(YEAR($A175)&lt;&gt;Setup!$B$6,"",SUMIFS(Transactions!$G:$G,Transactions!$H:$H,I$4,Transactions!$A:$A,$A175))</f>
        <v>0</v>
      </c>
      <c r="J175" s="16" t="n">
        <f aca="false">IF(YEAR($A175)&lt;&gt;Setup!$B$6,"",SUMIFS(Transactions!$G:$G,Transactions!$H:$H,J$4,Transactions!$A:$A,$A175))</f>
        <v>0</v>
      </c>
      <c r="K175" s="16" t="n">
        <f aca="false">IF(YEAR($A175)&lt;&gt;Setup!$B$6,"",SUMIFS(Transactions!$G:$G,Transactions!$H:$H,K$4,Transactions!$A:$A,$A175))</f>
        <v>0</v>
      </c>
      <c r="L175" s="16" t="n">
        <f aca="false">IF(YEAR($A175)&lt;&gt;Setup!$B$6,"",SUMIFS(Transactions!$G:$G,Transactions!$H:$H,L$4,Transactions!$A:$A,$A175))</f>
        <v>0</v>
      </c>
      <c r="M175" s="16" t="n">
        <f aca="false">IF(YEAR($A175)&lt;&gt;Setup!$B$6,"",SUMIFS(Transactions!$G:$G,Transactions!$H:$H,M$4,Transactions!$A:$A,$A175))</f>
        <v>0</v>
      </c>
      <c r="N175" s="16" t="n">
        <f aca="false">IF(YEAR($A175)&lt;&gt;Setup!$B$6,"",SUMIFS(Transactions!$G:$G,Transactions!$H:$H,N$4,Transactions!$A:$A,$A175))</f>
        <v>0</v>
      </c>
      <c r="O175" s="16" t="n">
        <f aca="false">IF(YEAR($A175)&lt;&gt;Setup!$B$6,"",SUMIFS(Transactions!$G:$G,Transactions!$H:$H,O$4,Transactions!$A:$A,$A175))</f>
        <v>0</v>
      </c>
      <c r="P175" s="16" t="n">
        <f aca="false">IF(YEAR($A175)&lt;&gt;Setup!$B$6,"",SUMIFS(Transactions!$G:$G,Transactions!$H:$H,P$4,Transactions!$A:$A,$A175))</f>
        <v>0</v>
      </c>
      <c r="Q175" s="16" t="n">
        <f aca="false">IF(YEAR($A175)&lt;&gt;Setup!$B$6,"",SUM(B175:C175))</f>
        <v>0</v>
      </c>
      <c r="R175" s="16" t="n">
        <f aca="false">IF(YEAR($A175)&lt;&gt;Setup!$B$6,"",SUM(D175:F175))</f>
        <v>0</v>
      </c>
      <c r="S175" s="16" t="n">
        <f aca="false">IF(YEAR($A175)&lt;&gt;Setup!$B$6,"",SUM(G175:L175))</f>
        <v>0</v>
      </c>
      <c r="T175" s="16" t="n">
        <f aca="false">IF(YEAR($A175)&lt;&gt;Setup!$B$6,"",SUM(M175:P175))</f>
        <v>0</v>
      </c>
      <c r="U175" s="20" t="n">
        <f aca="false">IF(YEAR($A175)&lt;&gt;Setup!$B$6,"",SUM(B175:P175))</f>
        <v>0</v>
      </c>
      <c r="V175" s="20" t="n">
        <f aca="false">IF(YEAR($A175)&lt;&gt;Setup!$B$6,"",N(V174)+U175)</f>
        <v>0</v>
      </c>
    </row>
    <row r="176" customFormat="false" ht="15" hidden="false" customHeight="false" outlineLevel="0" collapsed="false">
      <c r="A176" s="19" t="n">
        <f aca="false">DATE(Setup!$B$6,1,1)+171</f>
        <v>46194</v>
      </c>
      <c r="B176" s="16" t="n">
        <f aca="false">IF(YEAR($A176)&lt;&gt;Setup!$B$6,"",SUMIFS(Transactions!$G:$G,Transactions!$H:$H,B$4,Transactions!$A:$A,$A176))</f>
        <v>0</v>
      </c>
      <c r="C176" s="16" t="n">
        <f aca="false">IF(YEAR($A176)&lt;&gt;Setup!$B$6,"",SUMIFS(Transactions!$G:$G,Transactions!$H:$H,C$4,Transactions!$A:$A,$A176))</f>
        <v>0</v>
      </c>
      <c r="D176" s="16" t="n">
        <f aca="false">IF(YEAR($A176)&lt;&gt;Setup!$B$6,"",SUMIFS(Transactions!$G:$G,Transactions!$H:$H,D$4,Transactions!$A:$A,$A176))</f>
        <v>0</v>
      </c>
      <c r="E176" s="16" t="n">
        <f aca="false">IF(YEAR($A176)&lt;&gt;Setup!$B$6,"",SUMIFS(Transactions!$G:$G,Transactions!$H:$H,E$4,Transactions!$A:$A,$A176))</f>
        <v>0</v>
      </c>
      <c r="F176" s="16" t="n">
        <f aca="false">IF(YEAR($A176)&lt;&gt;Setup!$B$6,"",SUMIFS(Transactions!$G:$G,Transactions!$H:$H,F$4,Transactions!$A:$A,$A176))</f>
        <v>0</v>
      </c>
      <c r="G176" s="16" t="n">
        <f aca="false">IF(YEAR($A176)&lt;&gt;Setup!$B$6,"",SUMIFS(Transactions!$G:$G,Transactions!$H:$H,G$4,Transactions!$A:$A,$A176))</f>
        <v>0</v>
      </c>
      <c r="H176" s="16" t="n">
        <f aca="false">IF(YEAR($A176)&lt;&gt;Setup!$B$6,"",SUMIFS(Transactions!$G:$G,Transactions!$H:$H,H$4,Transactions!$A:$A,$A176))</f>
        <v>0</v>
      </c>
      <c r="I176" s="16" t="n">
        <f aca="false">IF(YEAR($A176)&lt;&gt;Setup!$B$6,"",SUMIFS(Transactions!$G:$G,Transactions!$H:$H,I$4,Transactions!$A:$A,$A176))</f>
        <v>0</v>
      </c>
      <c r="J176" s="16" t="n">
        <f aca="false">IF(YEAR($A176)&lt;&gt;Setup!$B$6,"",SUMIFS(Transactions!$G:$G,Transactions!$H:$H,J$4,Transactions!$A:$A,$A176))</f>
        <v>0</v>
      </c>
      <c r="K176" s="16" t="n">
        <f aca="false">IF(YEAR($A176)&lt;&gt;Setup!$B$6,"",SUMIFS(Transactions!$G:$G,Transactions!$H:$H,K$4,Transactions!$A:$A,$A176))</f>
        <v>0</v>
      </c>
      <c r="L176" s="16" t="n">
        <f aca="false">IF(YEAR($A176)&lt;&gt;Setup!$B$6,"",SUMIFS(Transactions!$G:$G,Transactions!$H:$H,L$4,Transactions!$A:$A,$A176))</f>
        <v>0</v>
      </c>
      <c r="M176" s="16" t="n">
        <f aca="false">IF(YEAR($A176)&lt;&gt;Setup!$B$6,"",SUMIFS(Transactions!$G:$G,Transactions!$H:$H,M$4,Transactions!$A:$A,$A176))</f>
        <v>0</v>
      </c>
      <c r="N176" s="16" t="n">
        <f aca="false">IF(YEAR($A176)&lt;&gt;Setup!$B$6,"",SUMIFS(Transactions!$G:$G,Transactions!$H:$H,N$4,Transactions!$A:$A,$A176))</f>
        <v>0</v>
      </c>
      <c r="O176" s="16" t="n">
        <f aca="false">IF(YEAR($A176)&lt;&gt;Setup!$B$6,"",SUMIFS(Transactions!$G:$G,Transactions!$H:$H,O$4,Transactions!$A:$A,$A176))</f>
        <v>0</v>
      </c>
      <c r="P176" s="16" t="n">
        <f aca="false">IF(YEAR($A176)&lt;&gt;Setup!$B$6,"",SUMIFS(Transactions!$G:$G,Transactions!$H:$H,P$4,Transactions!$A:$A,$A176))</f>
        <v>0</v>
      </c>
      <c r="Q176" s="16" t="n">
        <f aca="false">IF(YEAR($A176)&lt;&gt;Setup!$B$6,"",SUM(B176:C176))</f>
        <v>0</v>
      </c>
      <c r="R176" s="16" t="n">
        <f aca="false">IF(YEAR($A176)&lt;&gt;Setup!$B$6,"",SUM(D176:F176))</f>
        <v>0</v>
      </c>
      <c r="S176" s="16" t="n">
        <f aca="false">IF(YEAR($A176)&lt;&gt;Setup!$B$6,"",SUM(G176:L176))</f>
        <v>0</v>
      </c>
      <c r="T176" s="16" t="n">
        <f aca="false">IF(YEAR($A176)&lt;&gt;Setup!$B$6,"",SUM(M176:P176))</f>
        <v>0</v>
      </c>
      <c r="U176" s="20" t="n">
        <f aca="false">IF(YEAR($A176)&lt;&gt;Setup!$B$6,"",SUM(B176:P176))</f>
        <v>0</v>
      </c>
      <c r="V176" s="20" t="n">
        <f aca="false">IF(YEAR($A176)&lt;&gt;Setup!$B$6,"",N(V175)+U176)</f>
        <v>0</v>
      </c>
    </row>
    <row r="177" customFormat="false" ht="15" hidden="false" customHeight="false" outlineLevel="0" collapsed="false">
      <c r="A177" s="19" t="n">
        <f aca="false">DATE(Setup!$B$6,1,1)+172</f>
        <v>46195</v>
      </c>
      <c r="B177" s="16" t="n">
        <f aca="false">IF(YEAR($A177)&lt;&gt;Setup!$B$6,"",SUMIFS(Transactions!$G:$G,Transactions!$H:$H,B$4,Transactions!$A:$A,$A177))</f>
        <v>0</v>
      </c>
      <c r="C177" s="16" t="n">
        <f aca="false">IF(YEAR($A177)&lt;&gt;Setup!$B$6,"",SUMIFS(Transactions!$G:$G,Transactions!$H:$H,C$4,Transactions!$A:$A,$A177))</f>
        <v>0</v>
      </c>
      <c r="D177" s="16" t="n">
        <f aca="false">IF(YEAR($A177)&lt;&gt;Setup!$B$6,"",SUMIFS(Transactions!$G:$G,Transactions!$H:$H,D$4,Transactions!$A:$A,$A177))</f>
        <v>0</v>
      </c>
      <c r="E177" s="16" t="n">
        <f aca="false">IF(YEAR($A177)&lt;&gt;Setup!$B$6,"",SUMIFS(Transactions!$G:$G,Transactions!$H:$H,E$4,Transactions!$A:$A,$A177))</f>
        <v>0</v>
      </c>
      <c r="F177" s="16" t="n">
        <f aca="false">IF(YEAR($A177)&lt;&gt;Setup!$B$6,"",SUMIFS(Transactions!$G:$G,Transactions!$H:$H,F$4,Transactions!$A:$A,$A177))</f>
        <v>0</v>
      </c>
      <c r="G177" s="16" t="n">
        <f aca="false">IF(YEAR($A177)&lt;&gt;Setup!$B$6,"",SUMIFS(Transactions!$G:$G,Transactions!$H:$H,G$4,Transactions!$A:$A,$A177))</f>
        <v>0</v>
      </c>
      <c r="H177" s="16" t="n">
        <f aca="false">IF(YEAR($A177)&lt;&gt;Setup!$B$6,"",SUMIFS(Transactions!$G:$G,Transactions!$H:$H,H$4,Transactions!$A:$A,$A177))</f>
        <v>0</v>
      </c>
      <c r="I177" s="16" t="n">
        <f aca="false">IF(YEAR($A177)&lt;&gt;Setup!$B$6,"",SUMIFS(Transactions!$G:$G,Transactions!$H:$H,I$4,Transactions!$A:$A,$A177))</f>
        <v>0</v>
      </c>
      <c r="J177" s="16" t="n">
        <f aca="false">IF(YEAR($A177)&lt;&gt;Setup!$B$6,"",SUMIFS(Transactions!$G:$G,Transactions!$H:$H,J$4,Transactions!$A:$A,$A177))</f>
        <v>0</v>
      </c>
      <c r="K177" s="16" t="n">
        <f aca="false">IF(YEAR($A177)&lt;&gt;Setup!$B$6,"",SUMIFS(Transactions!$G:$G,Transactions!$H:$H,K$4,Transactions!$A:$A,$A177))</f>
        <v>0</v>
      </c>
      <c r="L177" s="16" t="n">
        <f aca="false">IF(YEAR($A177)&lt;&gt;Setup!$B$6,"",SUMIFS(Transactions!$G:$G,Transactions!$H:$H,L$4,Transactions!$A:$A,$A177))</f>
        <v>0</v>
      </c>
      <c r="M177" s="16" t="n">
        <f aca="false">IF(YEAR($A177)&lt;&gt;Setup!$B$6,"",SUMIFS(Transactions!$G:$G,Transactions!$H:$H,M$4,Transactions!$A:$A,$A177))</f>
        <v>0</v>
      </c>
      <c r="N177" s="16" t="n">
        <f aca="false">IF(YEAR($A177)&lt;&gt;Setup!$B$6,"",SUMIFS(Transactions!$G:$G,Transactions!$H:$H,N$4,Transactions!$A:$A,$A177))</f>
        <v>0</v>
      </c>
      <c r="O177" s="16" t="n">
        <f aca="false">IF(YEAR($A177)&lt;&gt;Setup!$B$6,"",SUMIFS(Transactions!$G:$G,Transactions!$H:$H,O$4,Transactions!$A:$A,$A177))</f>
        <v>0</v>
      </c>
      <c r="P177" s="16" t="n">
        <f aca="false">IF(YEAR($A177)&lt;&gt;Setup!$B$6,"",SUMIFS(Transactions!$G:$G,Transactions!$H:$H,P$4,Transactions!$A:$A,$A177))</f>
        <v>0</v>
      </c>
      <c r="Q177" s="16" t="n">
        <f aca="false">IF(YEAR($A177)&lt;&gt;Setup!$B$6,"",SUM(B177:C177))</f>
        <v>0</v>
      </c>
      <c r="R177" s="16" t="n">
        <f aca="false">IF(YEAR($A177)&lt;&gt;Setup!$B$6,"",SUM(D177:F177))</f>
        <v>0</v>
      </c>
      <c r="S177" s="16" t="n">
        <f aca="false">IF(YEAR($A177)&lt;&gt;Setup!$B$6,"",SUM(G177:L177))</f>
        <v>0</v>
      </c>
      <c r="T177" s="16" t="n">
        <f aca="false">IF(YEAR($A177)&lt;&gt;Setup!$B$6,"",SUM(M177:P177))</f>
        <v>0</v>
      </c>
      <c r="U177" s="20" t="n">
        <f aca="false">IF(YEAR($A177)&lt;&gt;Setup!$B$6,"",SUM(B177:P177))</f>
        <v>0</v>
      </c>
      <c r="V177" s="20" t="n">
        <f aca="false">IF(YEAR($A177)&lt;&gt;Setup!$B$6,"",N(V176)+U177)</f>
        <v>0</v>
      </c>
    </row>
    <row r="178" customFormat="false" ht="15" hidden="false" customHeight="false" outlineLevel="0" collapsed="false">
      <c r="A178" s="19" t="n">
        <f aca="false">DATE(Setup!$B$6,1,1)+173</f>
        <v>46196</v>
      </c>
      <c r="B178" s="16" t="n">
        <f aca="false">IF(YEAR($A178)&lt;&gt;Setup!$B$6,"",SUMIFS(Transactions!$G:$G,Transactions!$H:$H,B$4,Transactions!$A:$A,$A178))</f>
        <v>0</v>
      </c>
      <c r="C178" s="16" t="n">
        <f aca="false">IF(YEAR($A178)&lt;&gt;Setup!$B$6,"",SUMIFS(Transactions!$G:$G,Transactions!$H:$H,C$4,Transactions!$A:$A,$A178))</f>
        <v>0</v>
      </c>
      <c r="D178" s="16" t="n">
        <f aca="false">IF(YEAR($A178)&lt;&gt;Setup!$B$6,"",SUMIFS(Transactions!$G:$G,Transactions!$H:$H,D$4,Transactions!$A:$A,$A178))</f>
        <v>0</v>
      </c>
      <c r="E178" s="16" t="n">
        <f aca="false">IF(YEAR($A178)&lt;&gt;Setup!$B$6,"",SUMIFS(Transactions!$G:$G,Transactions!$H:$H,E$4,Transactions!$A:$A,$A178))</f>
        <v>0</v>
      </c>
      <c r="F178" s="16" t="n">
        <f aca="false">IF(YEAR($A178)&lt;&gt;Setup!$B$6,"",SUMIFS(Transactions!$G:$G,Transactions!$H:$H,F$4,Transactions!$A:$A,$A178))</f>
        <v>0</v>
      </c>
      <c r="G178" s="16" t="n">
        <f aca="false">IF(YEAR($A178)&lt;&gt;Setup!$B$6,"",SUMIFS(Transactions!$G:$G,Transactions!$H:$H,G$4,Transactions!$A:$A,$A178))</f>
        <v>0</v>
      </c>
      <c r="H178" s="16" t="n">
        <f aca="false">IF(YEAR($A178)&lt;&gt;Setup!$B$6,"",SUMIFS(Transactions!$G:$G,Transactions!$H:$H,H$4,Transactions!$A:$A,$A178))</f>
        <v>0</v>
      </c>
      <c r="I178" s="16" t="n">
        <f aca="false">IF(YEAR($A178)&lt;&gt;Setup!$B$6,"",SUMIFS(Transactions!$G:$G,Transactions!$H:$H,I$4,Transactions!$A:$A,$A178))</f>
        <v>0</v>
      </c>
      <c r="J178" s="16" t="n">
        <f aca="false">IF(YEAR($A178)&lt;&gt;Setup!$B$6,"",SUMIFS(Transactions!$G:$G,Transactions!$H:$H,J$4,Transactions!$A:$A,$A178))</f>
        <v>0</v>
      </c>
      <c r="K178" s="16" t="n">
        <f aca="false">IF(YEAR($A178)&lt;&gt;Setup!$B$6,"",SUMIFS(Transactions!$G:$G,Transactions!$H:$H,K$4,Transactions!$A:$A,$A178))</f>
        <v>0</v>
      </c>
      <c r="L178" s="16" t="n">
        <f aca="false">IF(YEAR($A178)&lt;&gt;Setup!$B$6,"",SUMIFS(Transactions!$G:$G,Transactions!$H:$H,L$4,Transactions!$A:$A,$A178))</f>
        <v>0</v>
      </c>
      <c r="M178" s="16" t="n">
        <f aca="false">IF(YEAR($A178)&lt;&gt;Setup!$B$6,"",SUMIFS(Transactions!$G:$G,Transactions!$H:$H,M$4,Transactions!$A:$A,$A178))</f>
        <v>0</v>
      </c>
      <c r="N178" s="16" t="n">
        <f aca="false">IF(YEAR($A178)&lt;&gt;Setup!$B$6,"",SUMIFS(Transactions!$G:$G,Transactions!$H:$H,N$4,Transactions!$A:$A,$A178))</f>
        <v>0</v>
      </c>
      <c r="O178" s="16" t="n">
        <f aca="false">IF(YEAR($A178)&lt;&gt;Setup!$B$6,"",SUMIFS(Transactions!$G:$G,Transactions!$H:$H,O$4,Transactions!$A:$A,$A178))</f>
        <v>0</v>
      </c>
      <c r="P178" s="16" t="n">
        <f aca="false">IF(YEAR($A178)&lt;&gt;Setup!$B$6,"",SUMIFS(Transactions!$G:$G,Transactions!$H:$H,P$4,Transactions!$A:$A,$A178))</f>
        <v>0</v>
      </c>
      <c r="Q178" s="16" t="n">
        <f aca="false">IF(YEAR($A178)&lt;&gt;Setup!$B$6,"",SUM(B178:C178))</f>
        <v>0</v>
      </c>
      <c r="R178" s="16" t="n">
        <f aca="false">IF(YEAR($A178)&lt;&gt;Setup!$B$6,"",SUM(D178:F178))</f>
        <v>0</v>
      </c>
      <c r="S178" s="16" t="n">
        <f aca="false">IF(YEAR($A178)&lt;&gt;Setup!$B$6,"",SUM(G178:L178))</f>
        <v>0</v>
      </c>
      <c r="T178" s="16" t="n">
        <f aca="false">IF(YEAR($A178)&lt;&gt;Setup!$B$6,"",SUM(M178:P178))</f>
        <v>0</v>
      </c>
      <c r="U178" s="20" t="n">
        <f aca="false">IF(YEAR($A178)&lt;&gt;Setup!$B$6,"",SUM(B178:P178))</f>
        <v>0</v>
      </c>
      <c r="V178" s="20" t="n">
        <f aca="false">IF(YEAR($A178)&lt;&gt;Setup!$B$6,"",N(V177)+U178)</f>
        <v>0</v>
      </c>
    </row>
    <row r="179" customFormat="false" ht="15" hidden="false" customHeight="false" outlineLevel="0" collapsed="false">
      <c r="A179" s="19" t="n">
        <f aca="false">DATE(Setup!$B$6,1,1)+174</f>
        <v>46197</v>
      </c>
      <c r="B179" s="16" t="n">
        <f aca="false">IF(YEAR($A179)&lt;&gt;Setup!$B$6,"",SUMIFS(Transactions!$G:$G,Transactions!$H:$H,B$4,Transactions!$A:$A,$A179))</f>
        <v>0</v>
      </c>
      <c r="C179" s="16" t="n">
        <f aca="false">IF(YEAR($A179)&lt;&gt;Setup!$B$6,"",SUMIFS(Transactions!$G:$G,Transactions!$H:$H,C$4,Transactions!$A:$A,$A179))</f>
        <v>0</v>
      </c>
      <c r="D179" s="16" t="n">
        <f aca="false">IF(YEAR($A179)&lt;&gt;Setup!$B$6,"",SUMIFS(Transactions!$G:$G,Transactions!$H:$H,D$4,Transactions!$A:$A,$A179))</f>
        <v>0</v>
      </c>
      <c r="E179" s="16" t="n">
        <f aca="false">IF(YEAR($A179)&lt;&gt;Setup!$B$6,"",SUMIFS(Transactions!$G:$G,Transactions!$H:$H,E$4,Transactions!$A:$A,$A179))</f>
        <v>0</v>
      </c>
      <c r="F179" s="16" t="n">
        <f aca="false">IF(YEAR($A179)&lt;&gt;Setup!$B$6,"",SUMIFS(Transactions!$G:$G,Transactions!$H:$H,F$4,Transactions!$A:$A,$A179))</f>
        <v>0</v>
      </c>
      <c r="G179" s="16" t="n">
        <f aca="false">IF(YEAR($A179)&lt;&gt;Setup!$B$6,"",SUMIFS(Transactions!$G:$G,Transactions!$H:$H,G$4,Transactions!$A:$A,$A179))</f>
        <v>0</v>
      </c>
      <c r="H179" s="16" t="n">
        <f aca="false">IF(YEAR($A179)&lt;&gt;Setup!$B$6,"",SUMIFS(Transactions!$G:$G,Transactions!$H:$H,H$4,Transactions!$A:$A,$A179))</f>
        <v>0</v>
      </c>
      <c r="I179" s="16" t="n">
        <f aca="false">IF(YEAR($A179)&lt;&gt;Setup!$B$6,"",SUMIFS(Transactions!$G:$G,Transactions!$H:$H,I$4,Transactions!$A:$A,$A179))</f>
        <v>0</v>
      </c>
      <c r="J179" s="16" t="n">
        <f aca="false">IF(YEAR($A179)&lt;&gt;Setup!$B$6,"",SUMIFS(Transactions!$G:$G,Transactions!$H:$H,J$4,Transactions!$A:$A,$A179))</f>
        <v>0</v>
      </c>
      <c r="K179" s="16" t="n">
        <f aca="false">IF(YEAR($A179)&lt;&gt;Setup!$B$6,"",SUMIFS(Transactions!$G:$G,Transactions!$H:$H,K$4,Transactions!$A:$A,$A179))</f>
        <v>0</v>
      </c>
      <c r="L179" s="16" t="n">
        <f aca="false">IF(YEAR($A179)&lt;&gt;Setup!$B$6,"",SUMIFS(Transactions!$G:$G,Transactions!$H:$H,L$4,Transactions!$A:$A,$A179))</f>
        <v>0</v>
      </c>
      <c r="M179" s="16" t="n">
        <f aca="false">IF(YEAR($A179)&lt;&gt;Setup!$B$6,"",SUMIFS(Transactions!$G:$G,Transactions!$H:$H,M$4,Transactions!$A:$A,$A179))</f>
        <v>0</v>
      </c>
      <c r="N179" s="16" t="n">
        <f aca="false">IF(YEAR($A179)&lt;&gt;Setup!$B$6,"",SUMIFS(Transactions!$G:$G,Transactions!$H:$H,N$4,Transactions!$A:$A,$A179))</f>
        <v>0</v>
      </c>
      <c r="O179" s="16" t="n">
        <f aca="false">IF(YEAR($A179)&lt;&gt;Setup!$B$6,"",SUMIFS(Transactions!$G:$G,Transactions!$H:$H,O$4,Transactions!$A:$A,$A179))</f>
        <v>0</v>
      </c>
      <c r="P179" s="16" t="n">
        <f aca="false">IF(YEAR($A179)&lt;&gt;Setup!$B$6,"",SUMIFS(Transactions!$G:$G,Transactions!$H:$H,P$4,Transactions!$A:$A,$A179))</f>
        <v>0</v>
      </c>
      <c r="Q179" s="16" t="n">
        <f aca="false">IF(YEAR($A179)&lt;&gt;Setup!$B$6,"",SUM(B179:C179))</f>
        <v>0</v>
      </c>
      <c r="R179" s="16" t="n">
        <f aca="false">IF(YEAR($A179)&lt;&gt;Setup!$B$6,"",SUM(D179:F179))</f>
        <v>0</v>
      </c>
      <c r="S179" s="16" t="n">
        <f aca="false">IF(YEAR($A179)&lt;&gt;Setup!$B$6,"",SUM(G179:L179))</f>
        <v>0</v>
      </c>
      <c r="T179" s="16" t="n">
        <f aca="false">IF(YEAR($A179)&lt;&gt;Setup!$B$6,"",SUM(M179:P179))</f>
        <v>0</v>
      </c>
      <c r="U179" s="20" t="n">
        <f aca="false">IF(YEAR($A179)&lt;&gt;Setup!$B$6,"",SUM(B179:P179))</f>
        <v>0</v>
      </c>
      <c r="V179" s="20" t="n">
        <f aca="false">IF(YEAR($A179)&lt;&gt;Setup!$B$6,"",N(V178)+U179)</f>
        <v>0</v>
      </c>
    </row>
    <row r="180" customFormat="false" ht="15" hidden="false" customHeight="false" outlineLevel="0" collapsed="false">
      <c r="A180" s="19" t="n">
        <f aca="false">DATE(Setup!$B$6,1,1)+175</f>
        <v>46198</v>
      </c>
      <c r="B180" s="16" t="n">
        <f aca="false">IF(YEAR($A180)&lt;&gt;Setup!$B$6,"",SUMIFS(Transactions!$G:$G,Transactions!$H:$H,B$4,Transactions!$A:$A,$A180))</f>
        <v>0</v>
      </c>
      <c r="C180" s="16" t="n">
        <f aca="false">IF(YEAR($A180)&lt;&gt;Setup!$B$6,"",SUMIFS(Transactions!$G:$G,Transactions!$H:$H,C$4,Transactions!$A:$A,$A180))</f>
        <v>0</v>
      </c>
      <c r="D180" s="16" t="n">
        <f aca="false">IF(YEAR($A180)&lt;&gt;Setup!$B$6,"",SUMIFS(Transactions!$G:$G,Transactions!$H:$H,D$4,Transactions!$A:$A,$A180))</f>
        <v>0</v>
      </c>
      <c r="E180" s="16" t="n">
        <f aca="false">IF(YEAR($A180)&lt;&gt;Setup!$B$6,"",SUMIFS(Transactions!$G:$G,Transactions!$H:$H,E$4,Transactions!$A:$A,$A180))</f>
        <v>0</v>
      </c>
      <c r="F180" s="16" t="n">
        <f aca="false">IF(YEAR($A180)&lt;&gt;Setup!$B$6,"",SUMIFS(Transactions!$G:$G,Transactions!$H:$H,F$4,Transactions!$A:$A,$A180))</f>
        <v>0</v>
      </c>
      <c r="G180" s="16" t="n">
        <f aca="false">IF(YEAR($A180)&lt;&gt;Setup!$B$6,"",SUMIFS(Transactions!$G:$G,Transactions!$H:$H,G$4,Transactions!$A:$A,$A180))</f>
        <v>0</v>
      </c>
      <c r="H180" s="16" t="n">
        <f aca="false">IF(YEAR($A180)&lt;&gt;Setup!$B$6,"",SUMIFS(Transactions!$G:$G,Transactions!$H:$H,H$4,Transactions!$A:$A,$A180))</f>
        <v>0</v>
      </c>
      <c r="I180" s="16" t="n">
        <f aca="false">IF(YEAR($A180)&lt;&gt;Setup!$B$6,"",SUMIFS(Transactions!$G:$G,Transactions!$H:$H,I$4,Transactions!$A:$A,$A180))</f>
        <v>0</v>
      </c>
      <c r="J180" s="16" t="n">
        <f aca="false">IF(YEAR($A180)&lt;&gt;Setup!$B$6,"",SUMIFS(Transactions!$G:$G,Transactions!$H:$H,J$4,Transactions!$A:$A,$A180))</f>
        <v>0</v>
      </c>
      <c r="K180" s="16" t="n">
        <f aca="false">IF(YEAR($A180)&lt;&gt;Setup!$B$6,"",SUMIFS(Transactions!$G:$G,Transactions!$H:$H,K$4,Transactions!$A:$A,$A180))</f>
        <v>0</v>
      </c>
      <c r="L180" s="16" t="n">
        <f aca="false">IF(YEAR($A180)&lt;&gt;Setup!$B$6,"",SUMIFS(Transactions!$G:$G,Transactions!$H:$H,L$4,Transactions!$A:$A,$A180))</f>
        <v>0</v>
      </c>
      <c r="M180" s="16" t="n">
        <f aca="false">IF(YEAR($A180)&lt;&gt;Setup!$B$6,"",SUMIFS(Transactions!$G:$G,Transactions!$H:$H,M$4,Transactions!$A:$A,$A180))</f>
        <v>0</v>
      </c>
      <c r="N180" s="16" t="n">
        <f aca="false">IF(YEAR($A180)&lt;&gt;Setup!$B$6,"",SUMIFS(Transactions!$G:$G,Transactions!$H:$H,N$4,Transactions!$A:$A,$A180))</f>
        <v>0</v>
      </c>
      <c r="O180" s="16" t="n">
        <f aca="false">IF(YEAR($A180)&lt;&gt;Setup!$B$6,"",SUMIFS(Transactions!$G:$G,Transactions!$H:$H,O$4,Transactions!$A:$A,$A180))</f>
        <v>0</v>
      </c>
      <c r="P180" s="16" t="n">
        <f aca="false">IF(YEAR($A180)&lt;&gt;Setup!$B$6,"",SUMIFS(Transactions!$G:$G,Transactions!$H:$H,P$4,Transactions!$A:$A,$A180))</f>
        <v>0</v>
      </c>
      <c r="Q180" s="16" t="n">
        <f aca="false">IF(YEAR($A180)&lt;&gt;Setup!$B$6,"",SUM(B180:C180))</f>
        <v>0</v>
      </c>
      <c r="R180" s="16" t="n">
        <f aca="false">IF(YEAR($A180)&lt;&gt;Setup!$B$6,"",SUM(D180:F180))</f>
        <v>0</v>
      </c>
      <c r="S180" s="16" t="n">
        <f aca="false">IF(YEAR($A180)&lt;&gt;Setup!$B$6,"",SUM(G180:L180))</f>
        <v>0</v>
      </c>
      <c r="T180" s="16" t="n">
        <f aca="false">IF(YEAR($A180)&lt;&gt;Setup!$B$6,"",SUM(M180:P180))</f>
        <v>0</v>
      </c>
      <c r="U180" s="20" t="n">
        <f aca="false">IF(YEAR($A180)&lt;&gt;Setup!$B$6,"",SUM(B180:P180))</f>
        <v>0</v>
      </c>
      <c r="V180" s="20" t="n">
        <f aca="false">IF(YEAR($A180)&lt;&gt;Setup!$B$6,"",N(V179)+U180)</f>
        <v>0</v>
      </c>
    </row>
    <row r="181" customFormat="false" ht="15" hidden="false" customHeight="false" outlineLevel="0" collapsed="false">
      <c r="A181" s="19" t="n">
        <f aca="false">DATE(Setup!$B$6,1,1)+176</f>
        <v>46199</v>
      </c>
      <c r="B181" s="16" t="n">
        <f aca="false">IF(YEAR($A181)&lt;&gt;Setup!$B$6,"",SUMIFS(Transactions!$G:$G,Transactions!$H:$H,B$4,Transactions!$A:$A,$A181))</f>
        <v>0</v>
      </c>
      <c r="C181" s="16" t="n">
        <f aca="false">IF(YEAR($A181)&lt;&gt;Setup!$B$6,"",SUMIFS(Transactions!$G:$G,Transactions!$H:$H,C$4,Transactions!$A:$A,$A181))</f>
        <v>0</v>
      </c>
      <c r="D181" s="16" t="n">
        <f aca="false">IF(YEAR($A181)&lt;&gt;Setup!$B$6,"",SUMIFS(Transactions!$G:$G,Transactions!$H:$H,D$4,Transactions!$A:$A,$A181))</f>
        <v>0</v>
      </c>
      <c r="E181" s="16" t="n">
        <f aca="false">IF(YEAR($A181)&lt;&gt;Setup!$B$6,"",SUMIFS(Transactions!$G:$G,Transactions!$H:$H,E$4,Transactions!$A:$A,$A181))</f>
        <v>0</v>
      </c>
      <c r="F181" s="16" t="n">
        <f aca="false">IF(YEAR($A181)&lt;&gt;Setup!$B$6,"",SUMIFS(Transactions!$G:$G,Transactions!$H:$H,F$4,Transactions!$A:$A,$A181))</f>
        <v>0</v>
      </c>
      <c r="G181" s="16" t="n">
        <f aca="false">IF(YEAR($A181)&lt;&gt;Setup!$B$6,"",SUMIFS(Transactions!$G:$G,Transactions!$H:$H,G$4,Transactions!$A:$A,$A181))</f>
        <v>0</v>
      </c>
      <c r="H181" s="16" t="n">
        <f aca="false">IF(YEAR($A181)&lt;&gt;Setup!$B$6,"",SUMIFS(Transactions!$G:$G,Transactions!$H:$H,H$4,Transactions!$A:$A,$A181))</f>
        <v>0</v>
      </c>
      <c r="I181" s="16" t="n">
        <f aca="false">IF(YEAR($A181)&lt;&gt;Setup!$B$6,"",SUMIFS(Transactions!$G:$G,Transactions!$H:$H,I$4,Transactions!$A:$A,$A181))</f>
        <v>0</v>
      </c>
      <c r="J181" s="16" t="n">
        <f aca="false">IF(YEAR($A181)&lt;&gt;Setup!$B$6,"",SUMIFS(Transactions!$G:$G,Transactions!$H:$H,J$4,Transactions!$A:$A,$A181))</f>
        <v>0</v>
      </c>
      <c r="K181" s="16" t="n">
        <f aca="false">IF(YEAR($A181)&lt;&gt;Setup!$B$6,"",SUMIFS(Transactions!$G:$G,Transactions!$H:$H,K$4,Transactions!$A:$A,$A181))</f>
        <v>0</v>
      </c>
      <c r="L181" s="16" t="n">
        <f aca="false">IF(YEAR($A181)&lt;&gt;Setup!$B$6,"",SUMIFS(Transactions!$G:$G,Transactions!$H:$H,L$4,Transactions!$A:$A,$A181))</f>
        <v>0</v>
      </c>
      <c r="M181" s="16" t="n">
        <f aca="false">IF(YEAR($A181)&lt;&gt;Setup!$B$6,"",SUMIFS(Transactions!$G:$G,Transactions!$H:$H,M$4,Transactions!$A:$A,$A181))</f>
        <v>0</v>
      </c>
      <c r="N181" s="16" t="n">
        <f aca="false">IF(YEAR($A181)&lt;&gt;Setup!$B$6,"",SUMIFS(Transactions!$G:$G,Transactions!$H:$H,N$4,Transactions!$A:$A,$A181))</f>
        <v>0</v>
      </c>
      <c r="O181" s="16" t="n">
        <f aca="false">IF(YEAR($A181)&lt;&gt;Setup!$B$6,"",SUMIFS(Transactions!$G:$G,Transactions!$H:$H,O$4,Transactions!$A:$A,$A181))</f>
        <v>0</v>
      </c>
      <c r="P181" s="16" t="n">
        <f aca="false">IF(YEAR($A181)&lt;&gt;Setup!$B$6,"",SUMIFS(Transactions!$G:$G,Transactions!$H:$H,P$4,Transactions!$A:$A,$A181))</f>
        <v>0</v>
      </c>
      <c r="Q181" s="16" t="n">
        <f aca="false">IF(YEAR($A181)&lt;&gt;Setup!$B$6,"",SUM(B181:C181))</f>
        <v>0</v>
      </c>
      <c r="R181" s="16" t="n">
        <f aca="false">IF(YEAR($A181)&lt;&gt;Setup!$B$6,"",SUM(D181:F181))</f>
        <v>0</v>
      </c>
      <c r="S181" s="16" t="n">
        <f aca="false">IF(YEAR($A181)&lt;&gt;Setup!$B$6,"",SUM(G181:L181))</f>
        <v>0</v>
      </c>
      <c r="T181" s="16" t="n">
        <f aca="false">IF(YEAR($A181)&lt;&gt;Setup!$B$6,"",SUM(M181:P181))</f>
        <v>0</v>
      </c>
      <c r="U181" s="20" t="n">
        <f aca="false">IF(YEAR($A181)&lt;&gt;Setup!$B$6,"",SUM(B181:P181))</f>
        <v>0</v>
      </c>
      <c r="V181" s="20" t="n">
        <f aca="false">IF(YEAR($A181)&lt;&gt;Setup!$B$6,"",N(V180)+U181)</f>
        <v>0</v>
      </c>
    </row>
    <row r="182" customFormat="false" ht="15" hidden="false" customHeight="false" outlineLevel="0" collapsed="false">
      <c r="A182" s="19" t="n">
        <f aca="false">DATE(Setup!$B$6,1,1)+177</f>
        <v>46200</v>
      </c>
      <c r="B182" s="16" t="n">
        <f aca="false">IF(YEAR($A182)&lt;&gt;Setup!$B$6,"",SUMIFS(Transactions!$G:$G,Transactions!$H:$H,B$4,Transactions!$A:$A,$A182))</f>
        <v>0</v>
      </c>
      <c r="C182" s="16" t="n">
        <f aca="false">IF(YEAR($A182)&lt;&gt;Setup!$B$6,"",SUMIFS(Transactions!$G:$G,Transactions!$H:$H,C$4,Transactions!$A:$A,$A182))</f>
        <v>0</v>
      </c>
      <c r="D182" s="16" t="n">
        <f aca="false">IF(YEAR($A182)&lt;&gt;Setup!$B$6,"",SUMIFS(Transactions!$G:$G,Transactions!$H:$H,D$4,Transactions!$A:$A,$A182))</f>
        <v>0</v>
      </c>
      <c r="E182" s="16" t="n">
        <f aca="false">IF(YEAR($A182)&lt;&gt;Setup!$B$6,"",SUMIFS(Transactions!$G:$G,Transactions!$H:$H,E$4,Transactions!$A:$A,$A182))</f>
        <v>0</v>
      </c>
      <c r="F182" s="16" t="n">
        <f aca="false">IF(YEAR($A182)&lt;&gt;Setup!$B$6,"",SUMIFS(Transactions!$G:$G,Transactions!$H:$H,F$4,Transactions!$A:$A,$A182))</f>
        <v>0</v>
      </c>
      <c r="G182" s="16" t="n">
        <f aca="false">IF(YEAR($A182)&lt;&gt;Setup!$B$6,"",SUMIFS(Transactions!$G:$G,Transactions!$H:$H,G$4,Transactions!$A:$A,$A182))</f>
        <v>0</v>
      </c>
      <c r="H182" s="16" t="n">
        <f aca="false">IF(YEAR($A182)&lt;&gt;Setup!$B$6,"",SUMIFS(Transactions!$G:$G,Transactions!$H:$H,H$4,Transactions!$A:$A,$A182))</f>
        <v>0</v>
      </c>
      <c r="I182" s="16" t="n">
        <f aca="false">IF(YEAR($A182)&lt;&gt;Setup!$B$6,"",SUMIFS(Transactions!$G:$G,Transactions!$H:$H,I$4,Transactions!$A:$A,$A182))</f>
        <v>0</v>
      </c>
      <c r="J182" s="16" t="n">
        <f aca="false">IF(YEAR($A182)&lt;&gt;Setup!$B$6,"",SUMIFS(Transactions!$G:$G,Transactions!$H:$H,J$4,Transactions!$A:$A,$A182))</f>
        <v>0</v>
      </c>
      <c r="K182" s="16" t="n">
        <f aca="false">IF(YEAR($A182)&lt;&gt;Setup!$B$6,"",SUMIFS(Transactions!$G:$G,Transactions!$H:$H,K$4,Transactions!$A:$A,$A182))</f>
        <v>0</v>
      </c>
      <c r="L182" s="16" t="n">
        <f aca="false">IF(YEAR($A182)&lt;&gt;Setup!$B$6,"",SUMIFS(Transactions!$G:$G,Transactions!$H:$H,L$4,Transactions!$A:$A,$A182))</f>
        <v>0</v>
      </c>
      <c r="M182" s="16" t="n">
        <f aca="false">IF(YEAR($A182)&lt;&gt;Setup!$B$6,"",SUMIFS(Transactions!$G:$G,Transactions!$H:$H,M$4,Transactions!$A:$A,$A182))</f>
        <v>0</v>
      </c>
      <c r="N182" s="16" t="n">
        <f aca="false">IF(YEAR($A182)&lt;&gt;Setup!$B$6,"",SUMIFS(Transactions!$G:$G,Transactions!$H:$H,N$4,Transactions!$A:$A,$A182))</f>
        <v>0</v>
      </c>
      <c r="O182" s="16" t="n">
        <f aca="false">IF(YEAR($A182)&lt;&gt;Setup!$B$6,"",SUMIFS(Transactions!$G:$G,Transactions!$H:$H,O$4,Transactions!$A:$A,$A182))</f>
        <v>0</v>
      </c>
      <c r="P182" s="16" t="n">
        <f aca="false">IF(YEAR($A182)&lt;&gt;Setup!$B$6,"",SUMIFS(Transactions!$G:$G,Transactions!$H:$H,P$4,Transactions!$A:$A,$A182))</f>
        <v>0</v>
      </c>
      <c r="Q182" s="16" t="n">
        <f aca="false">IF(YEAR($A182)&lt;&gt;Setup!$B$6,"",SUM(B182:C182))</f>
        <v>0</v>
      </c>
      <c r="R182" s="16" t="n">
        <f aca="false">IF(YEAR($A182)&lt;&gt;Setup!$B$6,"",SUM(D182:F182))</f>
        <v>0</v>
      </c>
      <c r="S182" s="16" t="n">
        <f aca="false">IF(YEAR($A182)&lt;&gt;Setup!$B$6,"",SUM(G182:L182))</f>
        <v>0</v>
      </c>
      <c r="T182" s="16" t="n">
        <f aca="false">IF(YEAR($A182)&lt;&gt;Setup!$B$6,"",SUM(M182:P182))</f>
        <v>0</v>
      </c>
      <c r="U182" s="20" t="n">
        <f aca="false">IF(YEAR($A182)&lt;&gt;Setup!$B$6,"",SUM(B182:P182))</f>
        <v>0</v>
      </c>
      <c r="V182" s="20" t="n">
        <f aca="false">IF(YEAR($A182)&lt;&gt;Setup!$B$6,"",N(V181)+U182)</f>
        <v>0</v>
      </c>
    </row>
    <row r="183" customFormat="false" ht="15" hidden="false" customHeight="false" outlineLevel="0" collapsed="false">
      <c r="A183" s="19" t="n">
        <f aca="false">DATE(Setup!$B$6,1,1)+178</f>
        <v>46201</v>
      </c>
      <c r="B183" s="16" t="n">
        <f aca="false">IF(YEAR($A183)&lt;&gt;Setup!$B$6,"",SUMIFS(Transactions!$G:$G,Transactions!$H:$H,B$4,Transactions!$A:$A,$A183))</f>
        <v>0</v>
      </c>
      <c r="C183" s="16" t="n">
        <f aca="false">IF(YEAR($A183)&lt;&gt;Setup!$B$6,"",SUMIFS(Transactions!$G:$G,Transactions!$H:$H,C$4,Transactions!$A:$A,$A183))</f>
        <v>0</v>
      </c>
      <c r="D183" s="16" t="n">
        <f aca="false">IF(YEAR($A183)&lt;&gt;Setup!$B$6,"",SUMIFS(Transactions!$G:$G,Transactions!$H:$H,D$4,Transactions!$A:$A,$A183))</f>
        <v>0</v>
      </c>
      <c r="E183" s="16" t="n">
        <f aca="false">IF(YEAR($A183)&lt;&gt;Setup!$B$6,"",SUMIFS(Transactions!$G:$G,Transactions!$H:$H,E$4,Transactions!$A:$A,$A183))</f>
        <v>0</v>
      </c>
      <c r="F183" s="16" t="n">
        <f aca="false">IF(YEAR($A183)&lt;&gt;Setup!$B$6,"",SUMIFS(Transactions!$G:$G,Transactions!$H:$H,F$4,Transactions!$A:$A,$A183))</f>
        <v>0</v>
      </c>
      <c r="G183" s="16" t="n">
        <f aca="false">IF(YEAR($A183)&lt;&gt;Setup!$B$6,"",SUMIFS(Transactions!$G:$G,Transactions!$H:$H,G$4,Transactions!$A:$A,$A183))</f>
        <v>0</v>
      </c>
      <c r="H183" s="16" t="n">
        <f aca="false">IF(YEAR($A183)&lt;&gt;Setup!$B$6,"",SUMIFS(Transactions!$G:$G,Transactions!$H:$H,H$4,Transactions!$A:$A,$A183))</f>
        <v>0</v>
      </c>
      <c r="I183" s="16" t="n">
        <f aca="false">IF(YEAR($A183)&lt;&gt;Setup!$B$6,"",SUMIFS(Transactions!$G:$G,Transactions!$H:$H,I$4,Transactions!$A:$A,$A183))</f>
        <v>0</v>
      </c>
      <c r="J183" s="16" t="n">
        <f aca="false">IF(YEAR($A183)&lt;&gt;Setup!$B$6,"",SUMIFS(Transactions!$G:$G,Transactions!$H:$H,J$4,Transactions!$A:$A,$A183))</f>
        <v>0</v>
      </c>
      <c r="K183" s="16" t="n">
        <f aca="false">IF(YEAR($A183)&lt;&gt;Setup!$B$6,"",SUMIFS(Transactions!$G:$G,Transactions!$H:$H,K$4,Transactions!$A:$A,$A183))</f>
        <v>0</v>
      </c>
      <c r="L183" s="16" t="n">
        <f aca="false">IF(YEAR($A183)&lt;&gt;Setup!$B$6,"",SUMIFS(Transactions!$G:$G,Transactions!$H:$H,L$4,Transactions!$A:$A,$A183))</f>
        <v>0</v>
      </c>
      <c r="M183" s="16" t="n">
        <f aca="false">IF(YEAR($A183)&lt;&gt;Setup!$B$6,"",SUMIFS(Transactions!$G:$G,Transactions!$H:$H,M$4,Transactions!$A:$A,$A183))</f>
        <v>0</v>
      </c>
      <c r="N183" s="16" t="n">
        <f aca="false">IF(YEAR($A183)&lt;&gt;Setup!$B$6,"",SUMIFS(Transactions!$G:$G,Transactions!$H:$H,N$4,Transactions!$A:$A,$A183))</f>
        <v>0</v>
      </c>
      <c r="O183" s="16" t="n">
        <f aca="false">IF(YEAR($A183)&lt;&gt;Setup!$B$6,"",SUMIFS(Transactions!$G:$G,Transactions!$H:$H,O$4,Transactions!$A:$A,$A183))</f>
        <v>0</v>
      </c>
      <c r="P183" s="16" t="n">
        <f aca="false">IF(YEAR($A183)&lt;&gt;Setup!$B$6,"",SUMIFS(Transactions!$G:$G,Transactions!$H:$H,P$4,Transactions!$A:$A,$A183))</f>
        <v>0</v>
      </c>
      <c r="Q183" s="16" t="n">
        <f aca="false">IF(YEAR($A183)&lt;&gt;Setup!$B$6,"",SUM(B183:C183))</f>
        <v>0</v>
      </c>
      <c r="R183" s="16" t="n">
        <f aca="false">IF(YEAR($A183)&lt;&gt;Setup!$B$6,"",SUM(D183:F183))</f>
        <v>0</v>
      </c>
      <c r="S183" s="16" t="n">
        <f aca="false">IF(YEAR($A183)&lt;&gt;Setup!$B$6,"",SUM(G183:L183))</f>
        <v>0</v>
      </c>
      <c r="T183" s="16" t="n">
        <f aca="false">IF(YEAR($A183)&lt;&gt;Setup!$B$6,"",SUM(M183:P183))</f>
        <v>0</v>
      </c>
      <c r="U183" s="20" t="n">
        <f aca="false">IF(YEAR($A183)&lt;&gt;Setup!$B$6,"",SUM(B183:P183))</f>
        <v>0</v>
      </c>
      <c r="V183" s="20" t="n">
        <f aca="false">IF(YEAR($A183)&lt;&gt;Setup!$B$6,"",N(V182)+U183)</f>
        <v>0</v>
      </c>
    </row>
    <row r="184" customFormat="false" ht="15" hidden="false" customHeight="false" outlineLevel="0" collapsed="false">
      <c r="A184" s="19" t="n">
        <f aca="false">DATE(Setup!$B$6,1,1)+179</f>
        <v>46202</v>
      </c>
      <c r="B184" s="16" t="n">
        <f aca="false">IF(YEAR($A184)&lt;&gt;Setup!$B$6,"",SUMIFS(Transactions!$G:$G,Transactions!$H:$H,B$4,Transactions!$A:$A,$A184))</f>
        <v>0</v>
      </c>
      <c r="C184" s="16" t="n">
        <f aca="false">IF(YEAR($A184)&lt;&gt;Setup!$B$6,"",SUMIFS(Transactions!$G:$G,Transactions!$H:$H,C$4,Transactions!$A:$A,$A184))</f>
        <v>0</v>
      </c>
      <c r="D184" s="16" t="n">
        <f aca="false">IF(YEAR($A184)&lt;&gt;Setup!$B$6,"",SUMIFS(Transactions!$G:$G,Transactions!$H:$H,D$4,Transactions!$A:$A,$A184))</f>
        <v>0</v>
      </c>
      <c r="E184" s="16" t="n">
        <f aca="false">IF(YEAR($A184)&lt;&gt;Setup!$B$6,"",SUMIFS(Transactions!$G:$G,Transactions!$H:$H,E$4,Transactions!$A:$A,$A184))</f>
        <v>0</v>
      </c>
      <c r="F184" s="16" t="n">
        <f aca="false">IF(YEAR($A184)&lt;&gt;Setup!$B$6,"",SUMIFS(Transactions!$G:$G,Transactions!$H:$H,F$4,Transactions!$A:$A,$A184))</f>
        <v>0</v>
      </c>
      <c r="G184" s="16" t="n">
        <f aca="false">IF(YEAR($A184)&lt;&gt;Setup!$B$6,"",SUMIFS(Transactions!$G:$G,Transactions!$H:$H,G$4,Transactions!$A:$A,$A184))</f>
        <v>0</v>
      </c>
      <c r="H184" s="16" t="n">
        <f aca="false">IF(YEAR($A184)&lt;&gt;Setup!$B$6,"",SUMIFS(Transactions!$G:$G,Transactions!$H:$H,H$4,Transactions!$A:$A,$A184))</f>
        <v>0</v>
      </c>
      <c r="I184" s="16" t="n">
        <f aca="false">IF(YEAR($A184)&lt;&gt;Setup!$B$6,"",SUMIFS(Transactions!$G:$G,Transactions!$H:$H,I$4,Transactions!$A:$A,$A184))</f>
        <v>0</v>
      </c>
      <c r="J184" s="16" t="n">
        <f aca="false">IF(YEAR($A184)&lt;&gt;Setup!$B$6,"",SUMIFS(Transactions!$G:$G,Transactions!$H:$H,J$4,Transactions!$A:$A,$A184))</f>
        <v>0</v>
      </c>
      <c r="K184" s="16" t="n">
        <f aca="false">IF(YEAR($A184)&lt;&gt;Setup!$B$6,"",SUMIFS(Transactions!$G:$G,Transactions!$H:$H,K$4,Transactions!$A:$A,$A184))</f>
        <v>0</v>
      </c>
      <c r="L184" s="16" t="n">
        <f aca="false">IF(YEAR($A184)&lt;&gt;Setup!$B$6,"",SUMIFS(Transactions!$G:$G,Transactions!$H:$H,L$4,Transactions!$A:$A,$A184))</f>
        <v>0</v>
      </c>
      <c r="M184" s="16" t="n">
        <f aca="false">IF(YEAR($A184)&lt;&gt;Setup!$B$6,"",SUMIFS(Transactions!$G:$G,Transactions!$H:$H,M$4,Transactions!$A:$A,$A184))</f>
        <v>0</v>
      </c>
      <c r="N184" s="16" t="n">
        <f aca="false">IF(YEAR($A184)&lt;&gt;Setup!$B$6,"",SUMIFS(Transactions!$G:$G,Transactions!$H:$H,N$4,Transactions!$A:$A,$A184))</f>
        <v>0</v>
      </c>
      <c r="O184" s="16" t="n">
        <f aca="false">IF(YEAR($A184)&lt;&gt;Setup!$B$6,"",SUMIFS(Transactions!$G:$G,Transactions!$H:$H,O$4,Transactions!$A:$A,$A184))</f>
        <v>0</v>
      </c>
      <c r="P184" s="16" t="n">
        <f aca="false">IF(YEAR($A184)&lt;&gt;Setup!$B$6,"",SUMIFS(Transactions!$G:$G,Transactions!$H:$H,P$4,Transactions!$A:$A,$A184))</f>
        <v>0</v>
      </c>
      <c r="Q184" s="16" t="n">
        <f aca="false">IF(YEAR($A184)&lt;&gt;Setup!$B$6,"",SUM(B184:C184))</f>
        <v>0</v>
      </c>
      <c r="R184" s="16" t="n">
        <f aca="false">IF(YEAR($A184)&lt;&gt;Setup!$B$6,"",SUM(D184:F184))</f>
        <v>0</v>
      </c>
      <c r="S184" s="16" t="n">
        <f aca="false">IF(YEAR($A184)&lt;&gt;Setup!$B$6,"",SUM(G184:L184))</f>
        <v>0</v>
      </c>
      <c r="T184" s="16" t="n">
        <f aca="false">IF(YEAR($A184)&lt;&gt;Setup!$B$6,"",SUM(M184:P184))</f>
        <v>0</v>
      </c>
      <c r="U184" s="20" t="n">
        <f aca="false">IF(YEAR($A184)&lt;&gt;Setup!$B$6,"",SUM(B184:P184))</f>
        <v>0</v>
      </c>
      <c r="V184" s="20" t="n">
        <f aca="false">IF(YEAR($A184)&lt;&gt;Setup!$B$6,"",N(V183)+U184)</f>
        <v>0</v>
      </c>
    </row>
    <row r="185" customFormat="false" ht="15" hidden="false" customHeight="false" outlineLevel="0" collapsed="false">
      <c r="A185" s="19" t="n">
        <f aca="false">DATE(Setup!$B$6,1,1)+180</f>
        <v>46203</v>
      </c>
      <c r="B185" s="16" t="n">
        <f aca="false">IF(YEAR($A185)&lt;&gt;Setup!$B$6,"",SUMIFS(Transactions!$G:$G,Transactions!$H:$H,B$4,Transactions!$A:$A,$A185))</f>
        <v>0</v>
      </c>
      <c r="C185" s="16" t="n">
        <f aca="false">IF(YEAR($A185)&lt;&gt;Setup!$B$6,"",SUMIFS(Transactions!$G:$G,Transactions!$H:$H,C$4,Transactions!$A:$A,$A185))</f>
        <v>0</v>
      </c>
      <c r="D185" s="16" t="n">
        <f aca="false">IF(YEAR($A185)&lt;&gt;Setup!$B$6,"",SUMIFS(Transactions!$G:$G,Transactions!$H:$H,D$4,Transactions!$A:$A,$A185))</f>
        <v>0</v>
      </c>
      <c r="E185" s="16" t="n">
        <f aca="false">IF(YEAR($A185)&lt;&gt;Setup!$B$6,"",SUMIFS(Transactions!$G:$G,Transactions!$H:$H,E$4,Transactions!$A:$A,$A185))</f>
        <v>0</v>
      </c>
      <c r="F185" s="16" t="n">
        <f aca="false">IF(YEAR($A185)&lt;&gt;Setup!$B$6,"",SUMIFS(Transactions!$G:$G,Transactions!$H:$H,F$4,Transactions!$A:$A,$A185))</f>
        <v>0</v>
      </c>
      <c r="G185" s="16" t="n">
        <f aca="false">IF(YEAR($A185)&lt;&gt;Setup!$B$6,"",SUMIFS(Transactions!$G:$G,Transactions!$H:$H,G$4,Transactions!$A:$A,$A185))</f>
        <v>0</v>
      </c>
      <c r="H185" s="16" t="n">
        <f aca="false">IF(YEAR($A185)&lt;&gt;Setup!$B$6,"",SUMIFS(Transactions!$G:$G,Transactions!$H:$H,H$4,Transactions!$A:$A,$A185))</f>
        <v>0</v>
      </c>
      <c r="I185" s="16" t="n">
        <f aca="false">IF(YEAR($A185)&lt;&gt;Setup!$B$6,"",SUMIFS(Transactions!$G:$G,Transactions!$H:$H,I$4,Transactions!$A:$A,$A185))</f>
        <v>0</v>
      </c>
      <c r="J185" s="16" t="n">
        <f aca="false">IF(YEAR($A185)&lt;&gt;Setup!$B$6,"",SUMIFS(Transactions!$G:$G,Transactions!$H:$H,J$4,Transactions!$A:$A,$A185))</f>
        <v>0</v>
      </c>
      <c r="K185" s="16" t="n">
        <f aca="false">IF(YEAR($A185)&lt;&gt;Setup!$B$6,"",SUMIFS(Transactions!$G:$G,Transactions!$H:$H,K$4,Transactions!$A:$A,$A185))</f>
        <v>0</v>
      </c>
      <c r="L185" s="16" t="n">
        <f aca="false">IF(YEAR($A185)&lt;&gt;Setup!$B$6,"",SUMIFS(Transactions!$G:$G,Transactions!$H:$H,L$4,Transactions!$A:$A,$A185))</f>
        <v>0</v>
      </c>
      <c r="M185" s="16" t="n">
        <f aca="false">IF(YEAR($A185)&lt;&gt;Setup!$B$6,"",SUMIFS(Transactions!$G:$G,Transactions!$H:$H,M$4,Transactions!$A:$A,$A185))</f>
        <v>0</v>
      </c>
      <c r="N185" s="16" t="n">
        <f aca="false">IF(YEAR($A185)&lt;&gt;Setup!$B$6,"",SUMIFS(Transactions!$G:$G,Transactions!$H:$H,N$4,Transactions!$A:$A,$A185))</f>
        <v>0</v>
      </c>
      <c r="O185" s="16" t="n">
        <f aca="false">IF(YEAR($A185)&lt;&gt;Setup!$B$6,"",SUMIFS(Transactions!$G:$G,Transactions!$H:$H,O$4,Transactions!$A:$A,$A185))</f>
        <v>0</v>
      </c>
      <c r="P185" s="16" t="n">
        <f aca="false">IF(YEAR($A185)&lt;&gt;Setup!$B$6,"",SUMIFS(Transactions!$G:$G,Transactions!$H:$H,P$4,Transactions!$A:$A,$A185))</f>
        <v>0</v>
      </c>
      <c r="Q185" s="16" t="n">
        <f aca="false">IF(YEAR($A185)&lt;&gt;Setup!$B$6,"",SUM(B185:C185))</f>
        <v>0</v>
      </c>
      <c r="R185" s="16" t="n">
        <f aca="false">IF(YEAR($A185)&lt;&gt;Setup!$B$6,"",SUM(D185:F185))</f>
        <v>0</v>
      </c>
      <c r="S185" s="16" t="n">
        <f aca="false">IF(YEAR($A185)&lt;&gt;Setup!$B$6,"",SUM(G185:L185))</f>
        <v>0</v>
      </c>
      <c r="T185" s="16" t="n">
        <f aca="false">IF(YEAR($A185)&lt;&gt;Setup!$B$6,"",SUM(M185:P185))</f>
        <v>0</v>
      </c>
      <c r="U185" s="20" t="n">
        <f aca="false">IF(YEAR($A185)&lt;&gt;Setup!$B$6,"",SUM(B185:P185))</f>
        <v>0</v>
      </c>
      <c r="V185" s="20" t="n">
        <f aca="false">IF(YEAR($A185)&lt;&gt;Setup!$B$6,"",N(V184)+U185)</f>
        <v>0</v>
      </c>
    </row>
    <row r="186" customFormat="false" ht="15" hidden="false" customHeight="false" outlineLevel="0" collapsed="false">
      <c r="A186" s="19" t="n">
        <f aca="false">DATE(Setup!$B$6,1,1)+181</f>
        <v>46204</v>
      </c>
      <c r="B186" s="16" t="n">
        <f aca="false">IF(YEAR($A186)&lt;&gt;Setup!$B$6,"",SUMIFS(Transactions!$G:$G,Transactions!$H:$H,B$4,Transactions!$A:$A,$A186))</f>
        <v>0</v>
      </c>
      <c r="C186" s="16" t="n">
        <f aca="false">IF(YEAR($A186)&lt;&gt;Setup!$B$6,"",SUMIFS(Transactions!$G:$G,Transactions!$H:$H,C$4,Transactions!$A:$A,$A186))</f>
        <v>0</v>
      </c>
      <c r="D186" s="16" t="n">
        <f aca="false">IF(YEAR($A186)&lt;&gt;Setup!$B$6,"",SUMIFS(Transactions!$G:$G,Transactions!$H:$H,D$4,Transactions!$A:$A,$A186))</f>
        <v>0</v>
      </c>
      <c r="E186" s="16" t="n">
        <f aca="false">IF(YEAR($A186)&lt;&gt;Setup!$B$6,"",SUMIFS(Transactions!$G:$G,Transactions!$H:$H,E$4,Transactions!$A:$A,$A186))</f>
        <v>0</v>
      </c>
      <c r="F186" s="16" t="n">
        <f aca="false">IF(YEAR($A186)&lt;&gt;Setup!$B$6,"",SUMIFS(Transactions!$G:$G,Transactions!$H:$H,F$4,Transactions!$A:$A,$A186))</f>
        <v>0</v>
      </c>
      <c r="G186" s="16" t="n">
        <f aca="false">IF(YEAR($A186)&lt;&gt;Setup!$B$6,"",SUMIFS(Transactions!$G:$G,Transactions!$H:$H,G$4,Transactions!$A:$A,$A186))</f>
        <v>0</v>
      </c>
      <c r="H186" s="16" t="n">
        <f aca="false">IF(YEAR($A186)&lt;&gt;Setup!$B$6,"",SUMIFS(Transactions!$G:$G,Transactions!$H:$H,H$4,Transactions!$A:$A,$A186))</f>
        <v>0</v>
      </c>
      <c r="I186" s="16" t="n">
        <f aca="false">IF(YEAR($A186)&lt;&gt;Setup!$B$6,"",SUMIFS(Transactions!$G:$G,Transactions!$H:$H,I$4,Transactions!$A:$A,$A186))</f>
        <v>0</v>
      </c>
      <c r="J186" s="16" t="n">
        <f aca="false">IF(YEAR($A186)&lt;&gt;Setup!$B$6,"",SUMIFS(Transactions!$G:$G,Transactions!$H:$H,J$4,Transactions!$A:$A,$A186))</f>
        <v>0</v>
      </c>
      <c r="K186" s="16" t="n">
        <f aca="false">IF(YEAR($A186)&lt;&gt;Setup!$B$6,"",SUMIFS(Transactions!$G:$G,Transactions!$H:$H,K$4,Transactions!$A:$A,$A186))</f>
        <v>0</v>
      </c>
      <c r="L186" s="16" t="n">
        <f aca="false">IF(YEAR($A186)&lt;&gt;Setup!$B$6,"",SUMIFS(Transactions!$G:$G,Transactions!$H:$H,L$4,Transactions!$A:$A,$A186))</f>
        <v>0</v>
      </c>
      <c r="M186" s="16" t="n">
        <f aca="false">IF(YEAR($A186)&lt;&gt;Setup!$B$6,"",SUMIFS(Transactions!$G:$G,Transactions!$H:$H,M$4,Transactions!$A:$A,$A186))</f>
        <v>0</v>
      </c>
      <c r="N186" s="16" t="n">
        <f aca="false">IF(YEAR($A186)&lt;&gt;Setup!$B$6,"",SUMIFS(Transactions!$G:$G,Transactions!$H:$H,N$4,Transactions!$A:$A,$A186))</f>
        <v>0</v>
      </c>
      <c r="O186" s="16" t="n">
        <f aca="false">IF(YEAR($A186)&lt;&gt;Setup!$B$6,"",SUMIFS(Transactions!$G:$G,Transactions!$H:$H,O$4,Transactions!$A:$A,$A186))</f>
        <v>0</v>
      </c>
      <c r="P186" s="16" t="n">
        <f aca="false">IF(YEAR($A186)&lt;&gt;Setup!$B$6,"",SUMIFS(Transactions!$G:$G,Transactions!$H:$H,P$4,Transactions!$A:$A,$A186))</f>
        <v>0</v>
      </c>
      <c r="Q186" s="16" t="n">
        <f aca="false">IF(YEAR($A186)&lt;&gt;Setup!$B$6,"",SUM(B186:C186))</f>
        <v>0</v>
      </c>
      <c r="R186" s="16" t="n">
        <f aca="false">IF(YEAR($A186)&lt;&gt;Setup!$B$6,"",SUM(D186:F186))</f>
        <v>0</v>
      </c>
      <c r="S186" s="16" t="n">
        <f aca="false">IF(YEAR($A186)&lt;&gt;Setup!$B$6,"",SUM(G186:L186))</f>
        <v>0</v>
      </c>
      <c r="T186" s="16" t="n">
        <f aca="false">IF(YEAR($A186)&lt;&gt;Setup!$B$6,"",SUM(M186:P186))</f>
        <v>0</v>
      </c>
      <c r="U186" s="20" t="n">
        <f aca="false">IF(YEAR($A186)&lt;&gt;Setup!$B$6,"",SUM(B186:P186))</f>
        <v>0</v>
      </c>
      <c r="V186" s="20" t="n">
        <f aca="false">IF(YEAR($A186)&lt;&gt;Setup!$B$6,"",N(V185)+U186)</f>
        <v>0</v>
      </c>
    </row>
    <row r="187" customFormat="false" ht="15" hidden="false" customHeight="false" outlineLevel="0" collapsed="false">
      <c r="A187" s="19" t="n">
        <f aca="false">DATE(Setup!$B$6,1,1)+182</f>
        <v>46205</v>
      </c>
      <c r="B187" s="16" t="n">
        <f aca="false">IF(YEAR($A187)&lt;&gt;Setup!$B$6,"",SUMIFS(Transactions!$G:$G,Transactions!$H:$H,B$4,Transactions!$A:$A,$A187))</f>
        <v>0</v>
      </c>
      <c r="C187" s="16" t="n">
        <f aca="false">IF(YEAR($A187)&lt;&gt;Setup!$B$6,"",SUMIFS(Transactions!$G:$G,Transactions!$H:$H,C$4,Transactions!$A:$A,$A187))</f>
        <v>0</v>
      </c>
      <c r="D187" s="16" t="n">
        <f aca="false">IF(YEAR($A187)&lt;&gt;Setup!$B$6,"",SUMIFS(Transactions!$G:$G,Transactions!$H:$H,D$4,Transactions!$A:$A,$A187))</f>
        <v>0</v>
      </c>
      <c r="E187" s="16" t="n">
        <f aca="false">IF(YEAR($A187)&lt;&gt;Setup!$B$6,"",SUMIFS(Transactions!$G:$G,Transactions!$H:$H,E$4,Transactions!$A:$A,$A187))</f>
        <v>0</v>
      </c>
      <c r="F187" s="16" t="n">
        <f aca="false">IF(YEAR($A187)&lt;&gt;Setup!$B$6,"",SUMIFS(Transactions!$G:$G,Transactions!$H:$H,F$4,Transactions!$A:$A,$A187))</f>
        <v>0</v>
      </c>
      <c r="G187" s="16" t="n">
        <f aca="false">IF(YEAR($A187)&lt;&gt;Setup!$B$6,"",SUMIFS(Transactions!$G:$G,Transactions!$H:$H,G$4,Transactions!$A:$A,$A187))</f>
        <v>0</v>
      </c>
      <c r="H187" s="16" t="n">
        <f aca="false">IF(YEAR($A187)&lt;&gt;Setup!$B$6,"",SUMIFS(Transactions!$G:$G,Transactions!$H:$H,H$4,Transactions!$A:$A,$A187))</f>
        <v>0</v>
      </c>
      <c r="I187" s="16" t="n">
        <f aca="false">IF(YEAR($A187)&lt;&gt;Setup!$B$6,"",SUMIFS(Transactions!$G:$G,Transactions!$H:$H,I$4,Transactions!$A:$A,$A187))</f>
        <v>0</v>
      </c>
      <c r="J187" s="16" t="n">
        <f aca="false">IF(YEAR($A187)&lt;&gt;Setup!$B$6,"",SUMIFS(Transactions!$G:$G,Transactions!$H:$H,J$4,Transactions!$A:$A,$A187))</f>
        <v>0</v>
      </c>
      <c r="K187" s="16" t="n">
        <f aca="false">IF(YEAR($A187)&lt;&gt;Setup!$B$6,"",SUMIFS(Transactions!$G:$G,Transactions!$H:$H,K$4,Transactions!$A:$A,$A187))</f>
        <v>0</v>
      </c>
      <c r="L187" s="16" t="n">
        <f aca="false">IF(YEAR($A187)&lt;&gt;Setup!$B$6,"",SUMIFS(Transactions!$G:$G,Transactions!$H:$H,L$4,Transactions!$A:$A,$A187))</f>
        <v>0</v>
      </c>
      <c r="M187" s="16" t="n">
        <f aca="false">IF(YEAR($A187)&lt;&gt;Setup!$B$6,"",SUMIFS(Transactions!$G:$G,Transactions!$H:$H,M$4,Transactions!$A:$A,$A187))</f>
        <v>0</v>
      </c>
      <c r="N187" s="16" t="n">
        <f aca="false">IF(YEAR($A187)&lt;&gt;Setup!$B$6,"",SUMIFS(Transactions!$G:$G,Transactions!$H:$H,N$4,Transactions!$A:$A,$A187))</f>
        <v>0</v>
      </c>
      <c r="O187" s="16" t="n">
        <f aca="false">IF(YEAR($A187)&lt;&gt;Setup!$B$6,"",SUMIFS(Transactions!$G:$G,Transactions!$H:$H,O$4,Transactions!$A:$A,$A187))</f>
        <v>0</v>
      </c>
      <c r="P187" s="16" t="n">
        <f aca="false">IF(YEAR($A187)&lt;&gt;Setup!$B$6,"",SUMIFS(Transactions!$G:$G,Transactions!$H:$H,P$4,Transactions!$A:$A,$A187))</f>
        <v>0</v>
      </c>
      <c r="Q187" s="16" t="n">
        <f aca="false">IF(YEAR($A187)&lt;&gt;Setup!$B$6,"",SUM(B187:C187))</f>
        <v>0</v>
      </c>
      <c r="R187" s="16" t="n">
        <f aca="false">IF(YEAR($A187)&lt;&gt;Setup!$B$6,"",SUM(D187:F187))</f>
        <v>0</v>
      </c>
      <c r="S187" s="16" t="n">
        <f aca="false">IF(YEAR($A187)&lt;&gt;Setup!$B$6,"",SUM(G187:L187))</f>
        <v>0</v>
      </c>
      <c r="T187" s="16" t="n">
        <f aca="false">IF(YEAR($A187)&lt;&gt;Setup!$B$6,"",SUM(M187:P187))</f>
        <v>0</v>
      </c>
      <c r="U187" s="20" t="n">
        <f aca="false">IF(YEAR($A187)&lt;&gt;Setup!$B$6,"",SUM(B187:P187))</f>
        <v>0</v>
      </c>
      <c r="V187" s="20" t="n">
        <f aca="false">IF(YEAR($A187)&lt;&gt;Setup!$B$6,"",N(V186)+U187)</f>
        <v>0</v>
      </c>
    </row>
    <row r="188" customFormat="false" ht="15" hidden="false" customHeight="false" outlineLevel="0" collapsed="false">
      <c r="A188" s="19" t="n">
        <f aca="false">DATE(Setup!$B$6,1,1)+183</f>
        <v>46206</v>
      </c>
      <c r="B188" s="16" t="n">
        <f aca="false">IF(YEAR($A188)&lt;&gt;Setup!$B$6,"",SUMIFS(Transactions!$G:$G,Transactions!$H:$H,B$4,Transactions!$A:$A,$A188))</f>
        <v>0</v>
      </c>
      <c r="C188" s="16" t="n">
        <f aca="false">IF(YEAR($A188)&lt;&gt;Setup!$B$6,"",SUMIFS(Transactions!$G:$G,Transactions!$H:$H,C$4,Transactions!$A:$A,$A188))</f>
        <v>0</v>
      </c>
      <c r="D188" s="16" t="n">
        <f aca="false">IF(YEAR($A188)&lt;&gt;Setup!$B$6,"",SUMIFS(Transactions!$G:$G,Transactions!$H:$H,D$4,Transactions!$A:$A,$A188))</f>
        <v>0</v>
      </c>
      <c r="E188" s="16" t="n">
        <f aca="false">IF(YEAR($A188)&lt;&gt;Setup!$B$6,"",SUMIFS(Transactions!$G:$G,Transactions!$H:$H,E$4,Transactions!$A:$A,$A188))</f>
        <v>0</v>
      </c>
      <c r="F188" s="16" t="n">
        <f aca="false">IF(YEAR($A188)&lt;&gt;Setup!$B$6,"",SUMIFS(Transactions!$G:$G,Transactions!$H:$H,F$4,Transactions!$A:$A,$A188))</f>
        <v>0</v>
      </c>
      <c r="G188" s="16" t="n">
        <f aca="false">IF(YEAR($A188)&lt;&gt;Setup!$B$6,"",SUMIFS(Transactions!$G:$G,Transactions!$H:$H,G$4,Transactions!$A:$A,$A188))</f>
        <v>0</v>
      </c>
      <c r="H188" s="16" t="n">
        <f aca="false">IF(YEAR($A188)&lt;&gt;Setup!$B$6,"",SUMIFS(Transactions!$G:$G,Transactions!$H:$H,H$4,Transactions!$A:$A,$A188))</f>
        <v>0</v>
      </c>
      <c r="I188" s="16" t="n">
        <f aca="false">IF(YEAR($A188)&lt;&gt;Setup!$B$6,"",SUMIFS(Transactions!$G:$G,Transactions!$H:$H,I$4,Transactions!$A:$A,$A188))</f>
        <v>0</v>
      </c>
      <c r="J188" s="16" t="n">
        <f aca="false">IF(YEAR($A188)&lt;&gt;Setup!$B$6,"",SUMIFS(Transactions!$G:$G,Transactions!$H:$H,J$4,Transactions!$A:$A,$A188))</f>
        <v>0</v>
      </c>
      <c r="K188" s="16" t="n">
        <f aca="false">IF(YEAR($A188)&lt;&gt;Setup!$B$6,"",SUMIFS(Transactions!$G:$G,Transactions!$H:$H,K$4,Transactions!$A:$A,$A188))</f>
        <v>0</v>
      </c>
      <c r="L188" s="16" t="n">
        <f aca="false">IF(YEAR($A188)&lt;&gt;Setup!$B$6,"",SUMIFS(Transactions!$G:$G,Transactions!$H:$H,L$4,Transactions!$A:$A,$A188))</f>
        <v>0</v>
      </c>
      <c r="M188" s="16" t="n">
        <f aca="false">IF(YEAR($A188)&lt;&gt;Setup!$B$6,"",SUMIFS(Transactions!$G:$G,Transactions!$H:$H,M$4,Transactions!$A:$A,$A188))</f>
        <v>0</v>
      </c>
      <c r="N188" s="16" t="n">
        <f aca="false">IF(YEAR($A188)&lt;&gt;Setup!$B$6,"",SUMIFS(Transactions!$G:$G,Transactions!$H:$H,N$4,Transactions!$A:$A,$A188))</f>
        <v>0</v>
      </c>
      <c r="O188" s="16" t="n">
        <f aca="false">IF(YEAR($A188)&lt;&gt;Setup!$B$6,"",SUMIFS(Transactions!$G:$G,Transactions!$H:$H,O$4,Transactions!$A:$A,$A188))</f>
        <v>0</v>
      </c>
      <c r="P188" s="16" t="n">
        <f aca="false">IF(YEAR($A188)&lt;&gt;Setup!$B$6,"",SUMIFS(Transactions!$G:$G,Transactions!$H:$H,P$4,Transactions!$A:$A,$A188))</f>
        <v>0</v>
      </c>
      <c r="Q188" s="16" t="n">
        <f aca="false">IF(YEAR($A188)&lt;&gt;Setup!$B$6,"",SUM(B188:C188))</f>
        <v>0</v>
      </c>
      <c r="R188" s="16" t="n">
        <f aca="false">IF(YEAR($A188)&lt;&gt;Setup!$B$6,"",SUM(D188:F188))</f>
        <v>0</v>
      </c>
      <c r="S188" s="16" t="n">
        <f aca="false">IF(YEAR($A188)&lt;&gt;Setup!$B$6,"",SUM(G188:L188))</f>
        <v>0</v>
      </c>
      <c r="T188" s="16" t="n">
        <f aca="false">IF(YEAR($A188)&lt;&gt;Setup!$B$6,"",SUM(M188:P188))</f>
        <v>0</v>
      </c>
      <c r="U188" s="20" t="n">
        <f aca="false">IF(YEAR($A188)&lt;&gt;Setup!$B$6,"",SUM(B188:P188))</f>
        <v>0</v>
      </c>
      <c r="V188" s="20" t="n">
        <f aca="false">IF(YEAR($A188)&lt;&gt;Setup!$B$6,"",N(V187)+U188)</f>
        <v>0</v>
      </c>
    </row>
    <row r="189" customFormat="false" ht="15" hidden="false" customHeight="false" outlineLevel="0" collapsed="false">
      <c r="A189" s="19" t="n">
        <f aca="false">DATE(Setup!$B$6,1,1)+184</f>
        <v>46207</v>
      </c>
      <c r="B189" s="16" t="n">
        <f aca="false">IF(YEAR($A189)&lt;&gt;Setup!$B$6,"",SUMIFS(Transactions!$G:$G,Transactions!$H:$H,B$4,Transactions!$A:$A,$A189))</f>
        <v>0</v>
      </c>
      <c r="C189" s="16" t="n">
        <f aca="false">IF(YEAR($A189)&lt;&gt;Setup!$B$6,"",SUMIFS(Transactions!$G:$G,Transactions!$H:$H,C$4,Transactions!$A:$A,$A189))</f>
        <v>0</v>
      </c>
      <c r="D189" s="16" t="n">
        <f aca="false">IF(YEAR($A189)&lt;&gt;Setup!$B$6,"",SUMIFS(Transactions!$G:$G,Transactions!$H:$H,D$4,Transactions!$A:$A,$A189))</f>
        <v>0</v>
      </c>
      <c r="E189" s="16" t="n">
        <f aca="false">IF(YEAR($A189)&lt;&gt;Setup!$B$6,"",SUMIFS(Transactions!$G:$G,Transactions!$H:$H,E$4,Transactions!$A:$A,$A189))</f>
        <v>0</v>
      </c>
      <c r="F189" s="16" t="n">
        <f aca="false">IF(YEAR($A189)&lt;&gt;Setup!$B$6,"",SUMIFS(Transactions!$G:$G,Transactions!$H:$H,F$4,Transactions!$A:$A,$A189))</f>
        <v>0</v>
      </c>
      <c r="G189" s="16" t="n">
        <f aca="false">IF(YEAR($A189)&lt;&gt;Setup!$B$6,"",SUMIFS(Transactions!$G:$G,Transactions!$H:$H,G$4,Transactions!$A:$A,$A189))</f>
        <v>0</v>
      </c>
      <c r="H189" s="16" t="n">
        <f aca="false">IF(YEAR($A189)&lt;&gt;Setup!$B$6,"",SUMIFS(Transactions!$G:$G,Transactions!$H:$H,H$4,Transactions!$A:$A,$A189))</f>
        <v>0</v>
      </c>
      <c r="I189" s="16" t="n">
        <f aca="false">IF(YEAR($A189)&lt;&gt;Setup!$B$6,"",SUMIFS(Transactions!$G:$G,Transactions!$H:$H,I$4,Transactions!$A:$A,$A189))</f>
        <v>0</v>
      </c>
      <c r="J189" s="16" t="n">
        <f aca="false">IF(YEAR($A189)&lt;&gt;Setup!$B$6,"",SUMIFS(Transactions!$G:$G,Transactions!$H:$H,J$4,Transactions!$A:$A,$A189))</f>
        <v>0</v>
      </c>
      <c r="K189" s="16" t="n">
        <f aca="false">IF(YEAR($A189)&lt;&gt;Setup!$B$6,"",SUMIFS(Transactions!$G:$G,Transactions!$H:$H,K$4,Transactions!$A:$A,$A189))</f>
        <v>0</v>
      </c>
      <c r="L189" s="16" t="n">
        <f aca="false">IF(YEAR($A189)&lt;&gt;Setup!$B$6,"",SUMIFS(Transactions!$G:$G,Transactions!$H:$H,L$4,Transactions!$A:$A,$A189))</f>
        <v>0</v>
      </c>
      <c r="M189" s="16" t="n">
        <f aca="false">IF(YEAR($A189)&lt;&gt;Setup!$B$6,"",SUMIFS(Transactions!$G:$G,Transactions!$H:$H,M$4,Transactions!$A:$A,$A189))</f>
        <v>0</v>
      </c>
      <c r="N189" s="16" t="n">
        <f aca="false">IF(YEAR($A189)&lt;&gt;Setup!$B$6,"",SUMIFS(Transactions!$G:$G,Transactions!$H:$H,N$4,Transactions!$A:$A,$A189))</f>
        <v>0</v>
      </c>
      <c r="O189" s="16" t="n">
        <f aca="false">IF(YEAR($A189)&lt;&gt;Setup!$B$6,"",SUMIFS(Transactions!$G:$G,Transactions!$H:$H,O$4,Transactions!$A:$A,$A189))</f>
        <v>0</v>
      </c>
      <c r="P189" s="16" t="n">
        <f aca="false">IF(YEAR($A189)&lt;&gt;Setup!$B$6,"",SUMIFS(Transactions!$G:$G,Transactions!$H:$H,P$4,Transactions!$A:$A,$A189))</f>
        <v>0</v>
      </c>
      <c r="Q189" s="16" t="n">
        <f aca="false">IF(YEAR($A189)&lt;&gt;Setup!$B$6,"",SUM(B189:C189))</f>
        <v>0</v>
      </c>
      <c r="R189" s="16" t="n">
        <f aca="false">IF(YEAR($A189)&lt;&gt;Setup!$B$6,"",SUM(D189:F189))</f>
        <v>0</v>
      </c>
      <c r="S189" s="16" t="n">
        <f aca="false">IF(YEAR($A189)&lt;&gt;Setup!$B$6,"",SUM(G189:L189))</f>
        <v>0</v>
      </c>
      <c r="T189" s="16" t="n">
        <f aca="false">IF(YEAR($A189)&lt;&gt;Setup!$B$6,"",SUM(M189:P189))</f>
        <v>0</v>
      </c>
      <c r="U189" s="20" t="n">
        <f aca="false">IF(YEAR($A189)&lt;&gt;Setup!$B$6,"",SUM(B189:P189))</f>
        <v>0</v>
      </c>
      <c r="V189" s="20" t="n">
        <f aca="false">IF(YEAR($A189)&lt;&gt;Setup!$B$6,"",N(V188)+U189)</f>
        <v>0</v>
      </c>
    </row>
    <row r="190" customFormat="false" ht="15" hidden="false" customHeight="false" outlineLevel="0" collapsed="false">
      <c r="A190" s="19" t="n">
        <f aca="false">DATE(Setup!$B$6,1,1)+185</f>
        <v>46208</v>
      </c>
      <c r="B190" s="16" t="n">
        <f aca="false">IF(YEAR($A190)&lt;&gt;Setup!$B$6,"",SUMIFS(Transactions!$G:$G,Transactions!$H:$H,B$4,Transactions!$A:$A,$A190))</f>
        <v>0</v>
      </c>
      <c r="C190" s="16" t="n">
        <f aca="false">IF(YEAR($A190)&lt;&gt;Setup!$B$6,"",SUMIFS(Transactions!$G:$G,Transactions!$H:$H,C$4,Transactions!$A:$A,$A190))</f>
        <v>0</v>
      </c>
      <c r="D190" s="16" t="n">
        <f aca="false">IF(YEAR($A190)&lt;&gt;Setup!$B$6,"",SUMIFS(Transactions!$G:$G,Transactions!$H:$H,D$4,Transactions!$A:$A,$A190))</f>
        <v>0</v>
      </c>
      <c r="E190" s="16" t="n">
        <f aca="false">IF(YEAR($A190)&lt;&gt;Setup!$B$6,"",SUMIFS(Transactions!$G:$G,Transactions!$H:$H,E$4,Transactions!$A:$A,$A190))</f>
        <v>0</v>
      </c>
      <c r="F190" s="16" t="n">
        <f aca="false">IF(YEAR($A190)&lt;&gt;Setup!$B$6,"",SUMIFS(Transactions!$G:$G,Transactions!$H:$H,F$4,Transactions!$A:$A,$A190))</f>
        <v>0</v>
      </c>
      <c r="G190" s="16" t="n">
        <f aca="false">IF(YEAR($A190)&lt;&gt;Setup!$B$6,"",SUMIFS(Transactions!$G:$G,Transactions!$H:$H,G$4,Transactions!$A:$A,$A190))</f>
        <v>0</v>
      </c>
      <c r="H190" s="16" t="n">
        <f aca="false">IF(YEAR($A190)&lt;&gt;Setup!$B$6,"",SUMIFS(Transactions!$G:$G,Transactions!$H:$H,H$4,Transactions!$A:$A,$A190))</f>
        <v>0</v>
      </c>
      <c r="I190" s="16" t="n">
        <f aca="false">IF(YEAR($A190)&lt;&gt;Setup!$B$6,"",SUMIFS(Transactions!$G:$G,Transactions!$H:$H,I$4,Transactions!$A:$A,$A190))</f>
        <v>0</v>
      </c>
      <c r="J190" s="16" t="n">
        <f aca="false">IF(YEAR($A190)&lt;&gt;Setup!$B$6,"",SUMIFS(Transactions!$G:$G,Transactions!$H:$H,J$4,Transactions!$A:$A,$A190))</f>
        <v>0</v>
      </c>
      <c r="K190" s="16" t="n">
        <f aca="false">IF(YEAR($A190)&lt;&gt;Setup!$B$6,"",SUMIFS(Transactions!$G:$G,Transactions!$H:$H,K$4,Transactions!$A:$A,$A190))</f>
        <v>0</v>
      </c>
      <c r="L190" s="16" t="n">
        <f aca="false">IF(YEAR($A190)&lt;&gt;Setup!$B$6,"",SUMIFS(Transactions!$G:$G,Transactions!$H:$H,L$4,Transactions!$A:$A,$A190))</f>
        <v>0</v>
      </c>
      <c r="M190" s="16" t="n">
        <f aca="false">IF(YEAR($A190)&lt;&gt;Setup!$B$6,"",SUMIFS(Transactions!$G:$G,Transactions!$H:$H,M$4,Transactions!$A:$A,$A190))</f>
        <v>0</v>
      </c>
      <c r="N190" s="16" t="n">
        <f aca="false">IF(YEAR($A190)&lt;&gt;Setup!$B$6,"",SUMIFS(Transactions!$G:$G,Transactions!$H:$H,N$4,Transactions!$A:$A,$A190))</f>
        <v>0</v>
      </c>
      <c r="O190" s="16" t="n">
        <f aca="false">IF(YEAR($A190)&lt;&gt;Setup!$B$6,"",SUMIFS(Transactions!$G:$G,Transactions!$H:$H,O$4,Transactions!$A:$A,$A190))</f>
        <v>0</v>
      </c>
      <c r="P190" s="16" t="n">
        <f aca="false">IF(YEAR($A190)&lt;&gt;Setup!$B$6,"",SUMIFS(Transactions!$G:$G,Transactions!$H:$H,P$4,Transactions!$A:$A,$A190))</f>
        <v>0</v>
      </c>
      <c r="Q190" s="16" t="n">
        <f aca="false">IF(YEAR($A190)&lt;&gt;Setup!$B$6,"",SUM(B190:C190))</f>
        <v>0</v>
      </c>
      <c r="R190" s="16" t="n">
        <f aca="false">IF(YEAR($A190)&lt;&gt;Setup!$B$6,"",SUM(D190:F190))</f>
        <v>0</v>
      </c>
      <c r="S190" s="16" t="n">
        <f aca="false">IF(YEAR($A190)&lt;&gt;Setup!$B$6,"",SUM(G190:L190))</f>
        <v>0</v>
      </c>
      <c r="T190" s="16" t="n">
        <f aca="false">IF(YEAR($A190)&lt;&gt;Setup!$B$6,"",SUM(M190:P190))</f>
        <v>0</v>
      </c>
      <c r="U190" s="20" t="n">
        <f aca="false">IF(YEAR($A190)&lt;&gt;Setup!$B$6,"",SUM(B190:P190))</f>
        <v>0</v>
      </c>
      <c r="V190" s="20" t="n">
        <f aca="false">IF(YEAR($A190)&lt;&gt;Setup!$B$6,"",N(V189)+U190)</f>
        <v>0</v>
      </c>
    </row>
    <row r="191" customFormat="false" ht="15" hidden="false" customHeight="false" outlineLevel="0" collapsed="false">
      <c r="A191" s="19" t="n">
        <f aca="false">DATE(Setup!$B$6,1,1)+186</f>
        <v>46209</v>
      </c>
      <c r="B191" s="16" t="n">
        <f aca="false">IF(YEAR($A191)&lt;&gt;Setup!$B$6,"",SUMIFS(Transactions!$G:$G,Transactions!$H:$H,B$4,Transactions!$A:$A,$A191))</f>
        <v>0</v>
      </c>
      <c r="C191" s="16" t="n">
        <f aca="false">IF(YEAR($A191)&lt;&gt;Setup!$B$6,"",SUMIFS(Transactions!$G:$G,Transactions!$H:$H,C$4,Transactions!$A:$A,$A191))</f>
        <v>0</v>
      </c>
      <c r="D191" s="16" t="n">
        <f aca="false">IF(YEAR($A191)&lt;&gt;Setup!$B$6,"",SUMIFS(Transactions!$G:$G,Transactions!$H:$H,D$4,Transactions!$A:$A,$A191))</f>
        <v>0</v>
      </c>
      <c r="E191" s="16" t="n">
        <f aca="false">IF(YEAR($A191)&lt;&gt;Setup!$B$6,"",SUMIFS(Transactions!$G:$G,Transactions!$H:$H,E$4,Transactions!$A:$A,$A191))</f>
        <v>0</v>
      </c>
      <c r="F191" s="16" t="n">
        <f aca="false">IF(YEAR($A191)&lt;&gt;Setup!$B$6,"",SUMIFS(Transactions!$G:$G,Transactions!$H:$H,F$4,Transactions!$A:$A,$A191))</f>
        <v>0</v>
      </c>
      <c r="G191" s="16" t="n">
        <f aca="false">IF(YEAR($A191)&lt;&gt;Setup!$B$6,"",SUMIFS(Transactions!$G:$G,Transactions!$H:$H,G$4,Transactions!$A:$A,$A191))</f>
        <v>0</v>
      </c>
      <c r="H191" s="16" t="n">
        <f aca="false">IF(YEAR($A191)&lt;&gt;Setup!$B$6,"",SUMIFS(Transactions!$G:$G,Transactions!$H:$H,H$4,Transactions!$A:$A,$A191))</f>
        <v>0</v>
      </c>
      <c r="I191" s="16" t="n">
        <f aca="false">IF(YEAR($A191)&lt;&gt;Setup!$B$6,"",SUMIFS(Transactions!$G:$G,Transactions!$H:$H,I$4,Transactions!$A:$A,$A191))</f>
        <v>0</v>
      </c>
      <c r="J191" s="16" t="n">
        <f aca="false">IF(YEAR($A191)&lt;&gt;Setup!$B$6,"",SUMIFS(Transactions!$G:$G,Transactions!$H:$H,J$4,Transactions!$A:$A,$A191))</f>
        <v>0</v>
      </c>
      <c r="K191" s="16" t="n">
        <f aca="false">IF(YEAR($A191)&lt;&gt;Setup!$B$6,"",SUMIFS(Transactions!$G:$G,Transactions!$H:$H,K$4,Transactions!$A:$A,$A191))</f>
        <v>0</v>
      </c>
      <c r="L191" s="16" t="n">
        <f aca="false">IF(YEAR($A191)&lt;&gt;Setup!$B$6,"",SUMIFS(Transactions!$G:$G,Transactions!$H:$H,L$4,Transactions!$A:$A,$A191))</f>
        <v>0</v>
      </c>
      <c r="M191" s="16" t="n">
        <f aca="false">IF(YEAR($A191)&lt;&gt;Setup!$B$6,"",SUMIFS(Transactions!$G:$G,Transactions!$H:$H,M$4,Transactions!$A:$A,$A191))</f>
        <v>0</v>
      </c>
      <c r="N191" s="16" t="n">
        <f aca="false">IF(YEAR($A191)&lt;&gt;Setup!$B$6,"",SUMIFS(Transactions!$G:$G,Transactions!$H:$H,N$4,Transactions!$A:$A,$A191))</f>
        <v>0</v>
      </c>
      <c r="O191" s="16" t="n">
        <f aca="false">IF(YEAR($A191)&lt;&gt;Setup!$B$6,"",SUMIFS(Transactions!$G:$G,Transactions!$H:$H,O$4,Transactions!$A:$A,$A191))</f>
        <v>0</v>
      </c>
      <c r="P191" s="16" t="n">
        <f aca="false">IF(YEAR($A191)&lt;&gt;Setup!$B$6,"",SUMIFS(Transactions!$G:$G,Transactions!$H:$H,P$4,Transactions!$A:$A,$A191))</f>
        <v>0</v>
      </c>
      <c r="Q191" s="16" t="n">
        <f aca="false">IF(YEAR($A191)&lt;&gt;Setup!$B$6,"",SUM(B191:C191))</f>
        <v>0</v>
      </c>
      <c r="R191" s="16" t="n">
        <f aca="false">IF(YEAR($A191)&lt;&gt;Setup!$B$6,"",SUM(D191:F191))</f>
        <v>0</v>
      </c>
      <c r="S191" s="16" t="n">
        <f aca="false">IF(YEAR($A191)&lt;&gt;Setup!$B$6,"",SUM(G191:L191))</f>
        <v>0</v>
      </c>
      <c r="T191" s="16" t="n">
        <f aca="false">IF(YEAR($A191)&lt;&gt;Setup!$B$6,"",SUM(M191:P191))</f>
        <v>0</v>
      </c>
      <c r="U191" s="20" t="n">
        <f aca="false">IF(YEAR($A191)&lt;&gt;Setup!$B$6,"",SUM(B191:P191))</f>
        <v>0</v>
      </c>
      <c r="V191" s="20" t="n">
        <f aca="false">IF(YEAR($A191)&lt;&gt;Setup!$B$6,"",N(V190)+U191)</f>
        <v>0</v>
      </c>
    </row>
    <row r="192" customFormat="false" ht="15" hidden="false" customHeight="false" outlineLevel="0" collapsed="false">
      <c r="A192" s="19" t="n">
        <f aca="false">DATE(Setup!$B$6,1,1)+187</f>
        <v>46210</v>
      </c>
      <c r="B192" s="16" t="n">
        <f aca="false">IF(YEAR($A192)&lt;&gt;Setup!$B$6,"",SUMIFS(Transactions!$G:$G,Transactions!$H:$H,B$4,Transactions!$A:$A,$A192))</f>
        <v>0</v>
      </c>
      <c r="C192" s="16" t="n">
        <f aca="false">IF(YEAR($A192)&lt;&gt;Setup!$B$6,"",SUMIFS(Transactions!$G:$G,Transactions!$H:$H,C$4,Transactions!$A:$A,$A192))</f>
        <v>0</v>
      </c>
      <c r="D192" s="16" t="n">
        <f aca="false">IF(YEAR($A192)&lt;&gt;Setup!$B$6,"",SUMIFS(Transactions!$G:$G,Transactions!$H:$H,D$4,Transactions!$A:$A,$A192))</f>
        <v>0</v>
      </c>
      <c r="E192" s="16" t="n">
        <f aca="false">IF(YEAR($A192)&lt;&gt;Setup!$B$6,"",SUMIFS(Transactions!$G:$G,Transactions!$H:$H,E$4,Transactions!$A:$A,$A192))</f>
        <v>0</v>
      </c>
      <c r="F192" s="16" t="n">
        <f aca="false">IF(YEAR($A192)&lt;&gt;Setup!$B$6,"",SUMIFS(Transactions!$G:$G,Transactions!$H:$H,F$4,Transactions!$A:$A,$A192))</f>
        <v>0</v>
      </c>
      <c r="G192" s="16" t="n">
        <f aca="false">IF(YEAR($A192)&lt;&gt;Setup!$B$6,"",SUMIFS(Transactions!$G:$G,Transactions!$H:$H,G$4,Transactions!$A:$A,$A192))</f>
        <v>0</v>
      </c>
      <c r="H192" s="16" t="n">
        <f aca="false">IF(YEAR($A192)&lt;&gt;Setup!$B$6,"",SUMIFS(Transactions!$G:$G,Transactions!$H:$H,H$4,Transactions!$A:$A,$A192))</f>
        <v>0</v>
      </c>
      <c r="I192" s="16" t="n">
        <f aca="false">IF(YEAR($A192)&lt;&gt;Setup!$B$6,"",SUMIFS(Transactions!$G:$G,Transactions!$H:$H,I$4,Transactions!$A:$A,$A192))</f>
        <v>0</v>
      </c>
      <c r="J192" s="16" t="n">
        <f aca="false">IF(YEAR($A192)&lt;&gt;Setup!$B$6,"",SUMIFS(Transactions!$G:$G,Transactions!$H:$H,J$4,Transactions!$A:$A,$A192))</f>
        <v>0</v>
      </c>
      <c r="K192" s="16" t="n">
        <f aca="false">IF(YEAR($A192)&lt;&gt;Setup!$B$6,"",SUMIFS(Transactions!$G:$G,Transactions!$H:$H,K$4,Transactions!$A:$A,$A192))</f>
        <v>0</v>
      </c>
      <c r="L192" s="16" t="n">
        <f aca="false">IF(YEAR($A192)&lt;&gt;Setup!$B$6,"",SUMIFS(Transactions!$G:$G,Transactions!$H:$H,L$4,Transactions!$A:$A,$A192))</f>
        <v>0</v>
      </c>
      <c r="M192" s="16" t="n">
        <f aca="false">IF(YEAR($A192)&lt;&gt;Setup!$B$6,"",SUMIFS(Transactions!$G:$G,Transactions!$H:$H,M$4,Transactions!$A:$A,$A192))</f>
        <v>0</v>
      </c>
      <c r="N192" s="16" t="n">
        <f aca="false">IF(YEAR($A192)&lt;&gt;Setup!$B$6,"",SUMIFS(Transactions!$G:$G,Transactions!$H:$H,N$4,Transactions!$A:$A,$A192))</f>
        <v>0</v>
      </c>
      <c r="O192" s="16" t="n">
        <f aca="false">IF(YEAR($A192)&lt;&gt;Setup!$B$6,"",SUMIFS(Transactions!$G:$G,Transactions!$H:$H,O$4,Transactions!$A:$A,$A192))</f>
        <v>0</v>
      </c>
      <c r="P192" s="16" t="n">
        <f aca="false">IF(YEAR($A192)&lt;&gt;Setup!$B$6,"",SUMIFS(Transactions!$G:$G,Transactions!$H:$H,P$4,Transactions!$A:$A,$A192))</f>
        <v>0</v>
      </c>
      <c r="Q192" s="16" t="n">
        <f aca="false">IF(YEAR($A192)&lt;&gt;Setup!$B$6,"",SUM(B192:C192))</f>
        <v>0</v>
      </c>
      <c r="R192" s="16" t="n">
        <f aca="false">IF(YEAR($A192)&lt;&gt;Setup!$B$6,"",SUM(D192:F192))</f>
        <v>0</v>
      </c>
      <c r="S192" s="16" t="n">
        <f aca="false">IF(YEAR($A192)&lt;&gt;Setup!$B$6,"",SUM(G192:L192))</f>
        <v>0</v>
      </c>
      <c r="T192" s="16" t="n">
        <f aca="false">IF(YEAR($A192)&lt;&gt;Setup!$B$6,"",SUM(M192:P192))</f>
        <v>0</v>
      </c>
      <c r="U192" s="20" t="n">
        <f aca="false">IF(YEAR($A192)&lt;&gt;Setup!$B$6,"",SUM(B192:P192))</f>
        <v>0</v>
      </c>
      <c r="V192" s="20" t="n">
        <f aca="false">IF(YEAR($A192)&lt;&gt;Setup!$B$6,"",N(V191)+U192)</f>
        <v>0</v>
      </c>
    </row>
    <row r="193" customFormat="false" ht="15" hidden="false" customHeight="false" outlineLevel="0" collapsed="false">
      <c r="A193" s="19" t="n">
        <f aca="false">DATE(Setup!$B$6,1,1)+188</f>
        <v>46211</v>
      </c>
      <c r="B193" s="16" t="n">
        <f aca="false">IF(YEAR($A193)&lt;&gt;Setup!$B$6,"",SUMIFS(Transactions!$G:$G,Transactions!$H:$H,B$4,Transactions!$A:$A,$A193))</f>
        <v>0</v>
      </c>
      <c r="C193" s="16" t="n">
        <f aca="false">IF(YEAR($A193)&lt;&gt;Setup!$B$6,"",SUMIFS(Transactions!$G:$G,Transactions!$H:$H,C$4,Transactions!$A:$A,$A193))</f>
        <v>0</v>
      </c>
      <c r="D193" s="16" t="n">
        <f aca="false">IF(YEAR($A193)&lt;&gt;Setup!$B$6,"",SUMIFS(Transactions!$G:$G,Transactions!$H:$H,D$4,Transactions!$A:$A,$A193))</f>
        <v>0</v>
      </c>
      <c r="E193" s="16" t="n">
        <f aca="false">IF(YEAR($A193)&lt;&gt;Setup!$B$6,"",SUMIFS(Transactions!$G:$G,Transactions!$H:$H,E$4,Transactions!$A:$A,$A193))</f>
        <v>0</v>
      </c>
      <c r="F193" s="16" t="n">
        <f aca="false">IF(YEAR($A193)&lt;&gt;Setup!$B$6,"",SUMIFS(Transactions!$G:$G,Transactions!$H:$H,F$4,Transactions!$A:$A,$A193))</f>
        <v>0</v>
      </c>
      <c r="G193" s="16" t="n">
        <f aca="false">IF(YEAR($A193)&lt;&gt;Setup!$B$6,"",SUMIFS(Transactions!$G:$G,Transactions!$H:$H,G$4,Transactions!$A:$A,$A193))</f>
        <v>0</v>
      </c>
      <c r="H193" s="16" t="n">
        <f aca="false">IF(YEAR($A193)&lt;&gt;Setup!$B$6,"",SUMIFS(Transactions!$G:$G,Transactions!$H:$H,H$4,Transactions!$A:$A,$A193))</f>
        <v>0</v>
      </c>
      <c r="I193" s="16" t="n">
        <f aca="false">IF(YEAR($A193)&lt;&gt;Setup!$B$6,"",SUMIFS(Transactions!$G:$G,Transactions!$H:$H,I$4,Transactions!$A:$A,$A193))</f>
        <v>0</v>
      </c>
      <c r="J193" s="16" t="n">
        <f aca="false">IF(YEAR($A193)&lt;&gt;Setup!$B$6,"",SUMIFS(Transactions!$G:$G,Transactions!$H:$H,J$4,Transactions!$A:$A,$A193))</f>
        <v>0</v>
      </c>
      <c r="K193" s="16" t="n">
        <f aca="false">IF(YEAR($A193)&lt;&gt;Setup!$B$6,"",SUMIFS(Transactions!$G:$G,Transactions!$H:$H,K$4,Transactions!$A:$A,$A193))</f>
        <v>0</v>
      </c>
      <c r="L193" s="16" t="n">
        <f aca="false">IF(YEAR($A193)&lt;&gt;Setup!$B$6,"",SUMIFS(Transactions!$G:$G,Transactions!$H:$H,L$4,Transactions!$A:$A,$A193))</f>
        <v>0</v>
      </c>
      <c r="M193" s="16" t="n">
        <f aca="false">IF(YEAR($A193)&lt;&gt;Setup!$B$6,"",SUMIFS(Transactions!$G:$G,Transactions!$H:$H,M$4,Transactions!$A:$A,$A193))</f>
        <v>0</v>
      </c>
      <c r="N193" s="16" t="n">
        <f aca="false">IF(YEAR($A193)&lt;&gt;Setup!$B$6,"",SUMIFS(Transactions!$G:$G,Transactions!$H:$H,N$4,Transactions!$A:$A,$A193))</f>
        <v>0</v>
      </c>
      <c r="O193" s="16" t="n">
        <f aca="false">IF(YEAR($A193)&lt;&gt;Setup!$B$6,"",SUMIFS(Transactions!$G:$G,Transactions!$H:$H,O$4,Transactions!$A:$A,$A193))</f>
        <v>0</v>
      </c>
      <c r="P193" s="16" t="n">
        <f aca="false">IF(YEAR($A193)&lt;&gt;Setup!$B$6,"",SUMIFS(Transactions!$G:$G,Transactions!$H:$H,P$4,Transactions!$A:$A,$A193))</f>
        <v>0</v>
      </c>
      <c r="Q193" s="16" t="n">
        <f aca="false">IF(YEAR($A193)&lt;&gt;Setup!$B$6,"",SUM(B193:C193))</f>
        <v>0</v>
      </c>
      <c r="R193" s="16" t="n">
        <f aca="false">IF(YEAR($A193)&lt;&gt;Setup!$B$6,"",SUM(D193:F193))</f>
        <v>0</v>
      </c>
      <c r="S193" s="16" t="n">
        <f aca="false">IF(YEAR($A193)&lt;&gt;Setup!$B$6,"",SUM(G193:L193))</f>
        <v>0</v>
      </c>
      <c r="T193" s="16" t="n">
        <f aca="false">IF(YEAR($A193)&lt;&gt;Setup!$B$6,"",SUM(M193:P193))</f>
        <v>0</v>
      </c>
      <c r="U193" s="20" t="n">
        <f aca="false">IF(YEAR($A193)&lt;&gt;Setup!$B$6,"",SUM(B193:P193))</f>
        <v>0</v>
      </c>
      <c r="V193" s="20" t="n">
        <f aca="false">IF(YEAR($A193)&lt;&gt;Setup!$B$6,"",N(V192)+U193)</f>
        <v>0</v>
      </c>
    </row>
    <row r="194" customFormat="false" ht="15" hidden="false" customHeight="false" outlineLevel="0" collapsed="false">
      <c r="A194" s="19" t="n">
        <f aca="false">DATE(Setup!$B$6,1,1)+189</f>
        <v>46212</v>
      </c>
      <c r="B194" s="16" t="n">
        <f aca="false">IF(YEAR($A194)&lt;&gt;Setup!$B$6,"",SUMIFS(Transactions!$G:$G,Transactions!$H:$H,B$4,Transactions!$A:$A,$A194))</f>
        <v>0</v>
      </c>
      <c r="C194" s="16" t="n">
        <f aca="false">IF(YEAR($A194)&lt;&gt;Setup!$B$6,"",SUMIFS(Transactions!$G:$G,Transactions!$H:$H,C$4,Transactions!$A:$A,$A194))</f>
        <v>0</v>
      </c>
      <c r="D194" s="16" t="n">
        <f aca="false">IF(YEAR($A194)&lt;&gt;Setup!$B$6,"",SUMIFS(Transactions!$G:$G,Transactions!$H:$H,D$4,Transactions!$A:$A,$A194))</f>
        <v>0</v>
      </c>
      <c r="E194" s="16" t="n">
        <f aca="false">IF(YEAR($A194)&lt;&gt;Setup!$B$6,"",SUMIFS(Transactions!$G:$G,Transactions!$H:$H,E$4,Transactions!$A:$A,$A194))</f>
        <v>0</v>
      </c>
      <c r="F194" s="16" t="n">
        <f aca="false">IF(YEAR($A194)&lt;&gt;Setup!$B$6,"",SUMIFS(Transactions!$G:$G,Transactions!$H:$H,F$4,Transactions!$A:$A,$A194))</f>
        <v>0</v>
      </c>
      <c r="G194" s="16" t="n">
        <f aca="false">IF(YEAR($A194)&lt;&gt;Setup!$B$6,"",SUMIFS(Transactions!$G:$G,Transactions!$H:$H,G$4,Transactions!$A:$A,$A194))</f>
        <v>0</v>
      </c>
      <c r="H194" s="16" t="n">
        <f aca="false">IF(YEAR($A194)&lt;&gt;Setup!$B$6,"",SUMIFS(Transactions!$G:$G,Transactions!$H:$H,H$4,Transactions!$A:$A,$A194))</f>
        <v>0</v>
      </c>
      <c r="I194" s="16" t="n">
        <f aca="false">IF(YEAR($A194)&lt;&gt;Setup!$B$6,"",SUMIFS(Transactions!$G:$G,Transactions!$H:$H,I$4,Transactions!$A:$A,$A194))</f>
        <v>0</v>
      </c>
      <c r="J194" s="16" t="n">
        <f aca="false">IF(YEAR($A194)&lt;&gt;Setup!$B$6,"",SUMIFS(Transactions!$G:$G,Transactions!$H:$H,J$4,Transactions!$A:$A,$A194))</f>
        <v>0</v>
      </c>
      <c r="K194" s="16" t="n">
        <f aca="false">IF(YEAR($A194)&lt;&gt;Setup!$B$6,"",SUMIFS(Transactions!$G:$G,Transactions!$H:$H,K$4,Transactions!$A:$A,$A194))</f>
        <v>0</v>
      </c>
      <c r="L194" s="16" t="n">
        <f aca="false">IF(YEAR($A194)&lt;&gt;Setup!$B$6,"",SUMIFS(Transactions!$G:$G,Transactions!$H:$H,L$4,Transactions!$A:$A,$A194))</f>
        <v>0</v>
      </c>
      <c r="M194" s="16" t="n">
        <f aca="false">IF(YEAR($A194)&lt;&gt;Setup!$B$6,"",SUMIFS(Transactions!$G:$G,Transactions!$H:$H,M$4,Transactions!$A:$A,$A194))</f>
        <v>0</v>
      </c>
      <c r="N194" s="16" t="n">
        <f aca="false">IF(YEAR($A194)&lt;&gt;Setup!$B$6,"",SUMIFS(Transactions!$G:$G,Transactions!$H:$H,N$4,Transactions!$A:$A,$A194))</f>
        <v>0</v>
      </c>
      <c r="O194" s="16" t="n">
        <f aca="false">IF(YEAR($A194)&lt;&gt;Setup!$B$6,"",SUMIFS(Transactions!$G:$G,Transactions!$H:$H,O$4,Transactions!$A:$A,$A194))</f>
        <v>0</v>
      </c>
      <c r="P194" s="16" t="n">
        <f aca="false">IF(YEAR($A194)&lt;&gt;Setup!$B$6,"",SUMIFS(Transactions!$G:$G,Transactions!$H:$H,P$4,Transactions!$A:$A,$A194))</f>
        <v>0</v>
      </c>
      <c r="Q194" s="16" t="n">
        <f aca="false">IF(YEAR($A194)&lt;&gt;Setup!$B$6,"",SUM(B194:C194))</f>
        <v>0</v>
      </c>
      <c r="R194" s="16" t="n">
        <f aca="false">IF(YEAR($A194)&lt;&gt;Setup!$B$6,"",SUM(D194:F194))</f>
        <v>0</v>
      </c>
      <c r="S194" s="16" t="n">
        <f aca="false">IF(YEAR($A194)&lt;&gt;Setup!$B$6,"",SUM(G194:L194))</f>
        <v>0</v>
      </c>
      <c r="T194" s="16" t="n">
        <f aca="false">IF(YEAR($A194)&lt;&gt;Setup!$B$6,"",SUM(M194:P194))</f>
        <v>0</v>
      </c>
      <c r="U194" s="20" t="n">
        <f aca="false">IF(YEAR($A194)&lt;&gt;Setup!$B$6,"",SUM(B194:P194))</f>
        <v>0</v>
      </c>
      <c r="V194" s="20" t="n">
        <f aca="false">IF(YEAR($A194)&lt;&gt;Setup!$B$6,"",N(V193)+U194)</f>
        <v>0</v>
      </c>
    </row>
    <row r="195" customFormat="false" ht="15" hidden="false" customHeight="false" outlineLevel="0" collapsed="false">
      <c r="A195" s="19" t="n">
        <f aca="false">DATE(Setup!$B$6,1,1)+190</f>
        <v>46213</v>
      </c>
      <c r="B195" s="16" t="n">
        <f aca="false">IF(YEAR($A195)&lt;&gt;Setup!$B$6,"",SUMIFS(Transactions!$G:$G,Transactions!$H:$H,B$4,Transactions!$A:$A,$A195))</f>
        <v>0</v>
      </c>
      <c r="C195" s="16" t="n">
        <f aca="false">IF(YEAR($A195)&lt;&gt;Setup!$B$6,"",SUMIFS(Transactions!$G:$G,Transactions!$H:$H,C$4,Transactions!$A:$A,$A195))</f>
        <v>0</v>
      </c>
      <c r="D195" s="16" t="n">
        <f aca="false">IF(YEAR($A195)&lt;&gt;Setup!$B$6,"",SUMIFS(Transactions!$G:$G,Transactions!$H:$H,D$4,Transactions!$A:$A,$A195))</f>
        <v>0</v>
      </c>
      <c r="E195" s="16" t="n">
        <f aca="false">IF(YEAR($A195)&lt;&gt;Setup!$B$6,"",SUMIFS(Transactions!$G:$G,Transactions!$H:$H,E$4,Transactions!$A:$A,$A195))</f>
        <v>0</v>
      </c>
      <c r="F195" s="16" t="n">
        <f aca="false">IF(YEAR($A195)&lt;&gt;Setup!$B$6,"",SUMIFS(Transactions!$G:$G,Transactions!$H:$H,F$4,Transactions!$A:$A,$A195))</f>
        <v>0</v>
      </c>
      <c r="G195" s="16" t="n">
        <f aca="false">IF(YEAR($A195)&lt;&gt;Setup!$B$6,"",SUMIFS(Transactions!$G:$G,Transactions!$H:$H,G$4,Transactions!$A:$A,$A195))</f>
        <v>0</v>
      </c>
      <c r="H195" s="16" t="n">
        <f aca="false">IF(YEAR($A195)&lt;&gt;Setup!$B$6,"",SUMIFS(Transactions!$G:$G,Transactions!$H:$H,H$4,Transactions!$A:$A,$A195))</f>
        <v>0</v>
      </c>
      <c r="I195" s="16" t="n">
        <f aca="false">IF(YEAR($A195)&lt;&gt;Setup!$B$6,"",SUMIFS(Transactions!$G:$G,Transactions!$H:$H,I$4,Transactions!$A:$A,$A195))</f>
        <v>0</v>
      </c>
      <c r="J195" s="16" t="n">
        <f aca="false">IF(YEAR($A195)&lt;&gt;Setup!$B$6,"",SUMIFS(Transactions!$G:$G,Transactions!$H:$H,J$4,Transactions!$A:$A,$A195))</f>
        <v>0</v>
      </c>
      <c r="K195" s="16" t="n">
        <f aca="false">IF(YEAR($A195)&lt;&gt;Setup!$B$6,"",SUMIFS(Transactions!$G:$G,Transactions!$H:$H,K$4,Transactions!$A:$A,$A195))</f>
        <v>0</v>
      </c>
      <c r="L195" s="16" t="n">
        <f aca="false">IF(YEAR($A195)&lt;&gt;Setup!$B$6,"",SUMIFS(Transactions!$G:$G,Transactions!$H:$H,L$4,Transactions!$A:$A,$A195))</f>
        <v>0</v>
      </c>
      <c r="M195" s="16" t="n">
        <f aca="false">IF(YEAR($A195)&lt;&gt;Setup!$B$6,"",SUMIFS(Transactions!$G:$G,Transactions!$H:$H,M$4,Transactions!$A:$A,$A195))</f>
        <v>0</v>
      </c>
      <c r="N195" s="16" t="n">
        <f aca="false">IF(YEAR($A195)&lt;&gt;Setup!$B$6,"",SUMIFS(Transactions!$G:$G,Transactions!$H:$H,N$4,Transactions!$A:$A,$A195))</f>
        <v>0</v>
      </c>
      <c r="O195" s="16" t="n">
        <f aca="false">IF(YEAR($A195)&lt;&gt;Setup!$B$6,"",SUMIFS(Transactions!$G:$G,Transactions!$H:$H,O$4,Transactions!$A:$A,$A195))</f>
        <v>0</v>
      </c>
      <c r="P195" s="16" t="n">
        <f aca="false">IF(YEAR($A195)&lt;&gt;Setup!$B$6,"",SUMIFS(Transactions!$G:$G,Transactions!$H:$H,P$4,Transactions!$A:$A,$A195))</f>
        <v>0</v>
      </c>
      <c r="Q195" s="16" t="n">
        <f aca="false">IF(YEAR($A195)&lt;&gt;Setup!$B$6,"",SUM(B195:C195))</f>
        <v>0</v>
      </c>
      <c r="R195" s="16" t="n">
        <f aca="false">IF(YEAR($A195)&lt;&gt;Setup!$B$6,"",SUM(D195:F195))</f>
        <v>0</v>
      </c>
      <c r="S195" s="16" t="n">
        <f aca="false">IF(YEAR($A195)&lt;&gt;Setup!$B$6,"",SUM(G195:L195))</f>
        <v>0</v>
      </c>
      <c r="T195" s="16" t="n">
        <f aca="false">IF(YEAR($A195)&lt;&gt;Setup!$B$6,"",SUM(M195:P195))</f>
        <v>0</v>
      </c>
      <c r="U195" s="20" t="n">
        <f aca="false">IF(YEAR($A195)&lt;&gt;Setup!$B$6,"",SUM(B195:P195))</f>
        <v>0</v>
      </c>
      <c r="V195" s="20" t="n">
        <f aca="false">IF(YEAR($A195)&lt;&gt;Setup!$B$6,"",N(V194)+U195)</f>
        <v>0</v>
      </c>
    </row>
    <row r="196" customFormat="false" ht="15" hidden="false" customHeight="false" outlineLevel="0" collapsed="false">
      <c r="A196" s="19" t="n">
        <f aca="false">DATE(Setup!$B$6,1,1)+191</f>
        <v>46214</v>
      </c>
      <c r="B196" s="16" t="n">
        <f aca="false">IF(YEAR($A196)&lt;&gt;Setup!$B$6,"",SUMIFS(Transactions!$G:$G,Transactions!$H:$H,B$4,Transactions!$A:$A,$A196))</f>
        <v>0</v>
      </c>
      <c r="C196" s="16" t="n">
        <f aca="false">IF(YEAR($A196)&lt;&gt;Setup!$B$6,"",SUMIFS(Transactions!$G:$G,Transactions!$H:$H,C$4,Transactions!$A:$A,$A196))</f>
        <v>0</v>
      </c>
      <c r="D196" s="16" t="n">
        <f aca="false">IF(YEAR($A196)&lt;&gt;Setup!$B$6,"",SUMIFS(Transactions!$G:$G,Transactions!$H:$H,D$4,Transactions!$A:$A,$A196))</f>
        <v>0</v>
      </c>
      <c r="E196" s="16" t="n">
        <f aca="false">IF(YEAR($A196)&lt;&gt;Setup!$B$6,"",SUMIFS(Transactions!$G:$G,Transactions!$H:$H,E$4,Transactions!$A:$A,$A196))</f>
        <v>0</v>
      </c>
      <c r="F196" s="16" t="n">
        <f aca="false">IF(YEAR($A196)&lt;&gt;Setup!$B$6,"",SUMIFS(Transactions!$G:$G,Transactions!$H:$H,F$4,Transactions!$A:$A,$A196))</f>
        <v>0</v>
      </c>
      <c r="G196" s="16" t="n">
        <f aca="false">IF(YEAR($A196)&lt;&gt;Setup!$B$6,"",SUMIFS(Transactions!$G:$G,Transactions!$H:$H,G$4,Transactions!$A:$A,$A196))</f>
        <v>0</v>
      </c>
      <c r="H196" s="16" t="n">
        <f aca="false">IF(YEAR($A196)&lt;&gt;Setup!$B$6,"",SUMIFS(Transactions!$G:$G,Transactions!$H:$H,H$4,Transactions!$A:$A,$A196))</f>
        <v>0</v>
      </c>
      <c r="I196" s="16" t="n">
        <f aca="false">IF(YEAR($A196)&lt;&gt;Setup!$B$6,"",SUMIFS(Transactions!$G:$G,Transactions!$H:$H,I$4,Transactions!$A:$A,$A196))</f>
        <v>0</v>
      </c>
      <c r="J196" s="16" t="n">
        <f aca="false">IF(YEAR($A196)&lt;&gt;Setup!$B$6,"",SUMIFS(Transactions!$G:$G,Transactions!$H:$H,J$4,Transactions!$A:$A,$A196))</f>
        <v>0</v>
      </c>
      <c r="K196" s="16" t="n">
        <f aca="false">IF(YEAR($A196)&lt;&gt;Setup!$B$6,"",SUMIFS(Transactions!$G:$G,Transactions!$H:$H,K$4,Transactions!$A:$A,$A196))</f>
        <v>0</v>
      </c>
      <c r="L196" s="16" t="n">
        <f aca="false">IF(YEAR($A196)&lt;&gt;Setup!$B$6,"",SUMIFS(Transactions!$G:$G,Transactions!$H:$H,L$4,Transactions!$A:$A,$A196))</f>
        <v>0</v>
      </c>
      <c r="M196" s="16" t="n">
        <f aca="false">IF(YEAR($A196)&lt;&gt;Setup!$B$6,"",SUMIFS(Transactions!$G:$G,Transactions!$H:$H,M$4,Transactions!$A:$A,$A196))</f>
        <v>0</v>
      </c>
      <c r="N196" s="16" t="n">
        <f aca="false">IF(YEAR($A196)&lt;&gt;Setup!$B$6,"",SUMIFS(Transactions!$G:$G,Transactions!$H:$H,N$4,Transactions!$A:$A,$A196))</f>
        <v>0</v>
      </c>
      <c r="O196" s="16" t="n">
        <f aca="false">IF(YEAR($A196)&lt;&gt;Setup!$B$6,"",SUMIFS(Transactions!$G:$G,Transactions!$H:$H,O$4,Transactions!$A:$A,$A196))</f>
        <v>0</v>
      </c>
      <c r="P196" s="16" t="n">
        <f aca="false">IF(YEAR($A196)&lt;&gt;Setup!$B$6,"",SUMIFS(Transactions!$G:$G,Transactions!$H:$H,P$4,Transactions!$A:$A,$A196))</f>
        <v>0</v>
      </c>
      <c r="Q196" s="16" t="n">
        <f aca="false">IF(YEAR($A196)&lt;&gt;Setup!$B$6,"",SUM(B196:C196))</f>
        <v>0</v>
      </c>
      <c r="R196" s="16" t="n">
        <f aca="false">IF(YEAR($A196)&lt;&gt;Setup!$B$6,"",SUM(D196:F196))</f>
        <v>0</v>
      </c>
      <c r="S196" s="16" t="n">
        <f aca="false">IF(YEAR($A196)&lt;&gt;Setup!$B$6,"",SUM(G196:L196))</f>
        <v>0</v>
      </c>
      <c r="T196" s="16" t="n">
        <f aca="false">IF(YEAR($A196)&lt;&gt;Setup!$B$6,"",SUM(M196:P196))</f>
        <v>0</v>
      </c>
      <c r="U196" s="20" t="n">
        <f aca="false">IF(YEAR($A196)&lt;&gt;Setup!$B$6,"",SUM(B196:P196))</f>
        <v>0</v>
      </c>
      <c r="V196" s="20" t="n">
        <f aca="false">IF(YEAR($A196)&lt;&gt;Setup!$B$6,"",N(V195)+U196)</f>
        <v>0</v>
      </c>
    </row>
    <row r="197" customFormat="false" ht="15" hidden="false" customHeight="false" outlineLevel="0" collapsed="false">
      <c r="A197" s="19" t="n">
        <f aca="false">DATE(Setup!$B$6,1,1)+192</f>
        <v>46215</v>
      </c>
      <c r="B197" s="16" t="n">
        <f aca="false">IF(YEAR($A197)&lt;&gt;Setup!$B$6,"",SUMIFS(Transactions!$G:$G,Transactions!$H:$H,B$4,Transactions!$A:$A,$A197))</f>
        <v>0</v>
      </c>
      <c r="C197" s="16" t="n">
        <f aca="false">IF(YEAR($A197)&lt;&gt;Setup!$B$6,"",SUMIFS(Transactions!$G:$G,Transactions!$H:$H,C$4,Transactions!$A:$A,$A197))</f>
        <v>0</v>
      </c>
      <c r="D197" s="16" t="n">
        <f aca="false">IF(YEAR($A197)&lt;&gt;Setup!$B$6,"",SUMIFS(Transactions!$G:$G,Transactions!$H:$H,D$4,Transactions!$A:$A,$A197))</f>
        <v>0</v>
      </c>
      <c r="E197" s="16" t="n">
        <f aca="false">IF(YEAR($A197)&lt;&gt;Setup!$B$6,"",SUMIFS(Transactions!$G:$G,Transactions!$H:$H,E$4,Transactions!$A:$A,$A197))</f>
        <v>0</v>
      </c>
      <c r="F197" s="16" t="n">
        <f aca="false">IF(YEAR($A197)&lt;&gt;Setup!$B$6,"",SUMIFS(Transactions!$G:$G,Transactions!$H:$H,F$4,Transactions!$A:$A,$A197))</f>
        <v>0</v>
      </c>
      <c r="G197" s="16" t="n">
        <f aca="false">IF(YEAR($A197)&lt;&gt;Setup!$B$6,"",SUMIFS(Transactions!$G:$G,Transactions!$H:$H,G$4,Transactions!$A:$A,$A197))</f>
        <v>0</v>
      </c>
      <c r="H197" s="16" t="n">
        <f aca="false">IF(YEAR($A197)&lt;&gt;Setup!$B$6,"",SUMIFS(Transactions!$G:$G,Transactions!$H:$H,H$4,Transactions!$A:$A,$A197))</f>
        <v>0</v>
      </c>
      <c r="I197" s="16" t="n">
        <f aca="false">IF(YEAR($A197)&lt;&gt;Setup!$B$6,"",SUMIFS(Transactions!$G:$G,Transactions!$H:$H,I$4,Transactions!$A:$A,$A197))</f>
        <v>0</v>
      </c>
      <c r="J197" s="16" t="n">
        <f aca="false">IF(YEAR($A197)&lt;&gt;Setup!$B$6,"",SUMIFS(Transactions!$G:$G,Transactions!$H:$H,J$4,Transactions!$A:$A,$A197))</f>
        <v>0</v>
      </c>
      <c r="K197" s="16" t="n">
        <f aca="false">IF(YEAR($A197)&lt;&gt;Setup!$B$6,"",SUMIFS(Transactions!$G:$G,Transactions!$H:$H,K$4,Transactions!$A:$A,$A197))</f>
        <v>0</v>
      </c>
      <c r="L197" s="16" t="n">
        <f aca="false">IF(YEAR($A197)&lt;&gt;Setup!$B$6,"",SUMIFS(Transactions!$G:$G,Transactions!$H:$H,L$4,Transactions!$A:$A,$A197))</f>
        <v>0</v>
      </c>
      <c r="M197" s="16" t="n">
        <f aca="false">IF(YEAR($A197)&lt;&gt;Setup!$B$6,"",SUMIFS(Transactions!$G:$G,Transactions!$H:$H,M$4,Transactions!$A:$A,$A197))</f>
        <v>0</v>
      </c>
      <c r="N197" s="16" t="n">
        <f aca="false">IF(YEAR($A197)&lt;&gt;Setup!$B$6,"",SUMIFS(Transactions!$G:$G,Transactions!$H:$H,N$4,Transactions!$A:$A,$A197))</f>
        <v>0</v>
      </c>
      <c r="O197" s="16" t="n">
        <f aca="false">IF(YEAR($A197)&lt;&gt;Setup!$B$6,"",SUMIFS(Transactions!$G:$G,Transactions!$H:$H,O$4,Transactions!$A:$A,$A197))</f>
        <v>0</v>
      </c>
      <c r="P197" s="16" t="n">
        <f aca="false">IF(YEAR($A197)&lt;&gt;Setup!$B$6,"",SUMIFS(Transactions!$G:$G,Transactions!$H:$H,P$4,Transactions!$A:$A,$A197))</f>
        <v>0</v>
      </c>
      <c r="Q197" s="16" t="n">
        <f aca="false">IF(YEAR($A197)&lt;&gt;Setup!$B$6,"",SUM(B197:C197))</f>
        <v>0</v>
      </c>
      <c r="R197" s="16" t="n">
        <f aca="false">IF(YEAR($A197)&lt;&gt;Setup!$B$6,"",SUM(D197:F197))</f>
        <v>0</v>
      </c>
      <c r="S197" s="16" t="n">
        <f aca="false">IF(YEAR($A197)&lt;&gt;Setup!$B$6,"",SUM(G197:L197))</f>
        <v>0</v>
      </c>
      <c r="T197" s="16" t="n">
        <f aca="false">IF(YEAR($A197)&lt;&gt;Setup!$B$6,"",SUM(M197:P197))</f>
        <v>0</v>
      </c>
      <c r="U197" s="20" t="n">
        <f aca="false">IF(YEAR($A197)&lt;&gt;Setup!$B$6,"",SUM(B197:P197))</f>
        <v>0</v>
      </c>
      <c r="V197" s="20" t="n">
        <f aca="false">IF(YEAR($A197)&lt;&gt;Setup!$B$6,"",N(V196)+U197)</f>
        <v>0</v>
      </c>
    </row>
    <row r="198" customFormat="false" ht="15" hidden="false" customHeight="false" outlineLevel="0" collapsed="false">
      <c r="A198" s="19" t="n">
        <f aca="false">DATE(Setup!$B$6,1,1)+193</f>
        <v>46216</v>
      </c>
      <c r="B198" s="16" t="n">
        <f aca="false">IF(YEAR($A198)&lt;&gt;Setup!$B$6,"",SUMIFS(Transactions!$G:$G,Transactions!$H:$H,B$4,Transactions!$A:$A,$A198))</f>
        <v>0</v>
      </c>
      <c r="C198" s="16" t="n">
        <f aca="false">IF(YEAR($A198)&lt;&gt;Setup!$B$6,"",SUMIFS(Transactions!$G:$G,Transactions!$H:$H,C$4,Transactions!$A:$A,$A198))</f>
        <v>0</v>
      </c>
      <c r="D198" s="16" t="n">
        <f aca="false">IF(YEAR($A198)&lt;&gt;Setup!$B$6,"",SUMIFS(Transactions!$G:$G,Transactions!$H:$H,D$4,Transactions!$A:$A,$A198))</f>
        <v>0</v>
      </c>
      <c r="E198" s="16" t="n">
        <f aca="false">IF(YEAR($A198)&lt;&gt;Setup!$B$6,"",SUMIFS(Transactions!$G:$G,Transactions!$H:$H,E$4,Transactions!$A:$A,$A198))</f>
        <v>0</v>
      </c>
      <c r="F198" s="16" t="n">
        <f aca="false">IF(YEAR($A198)&lt;&gt;Setup!$B$6,"",SUMIFS(Transactions!$G:$G,Transactions!$H:$H,F$4,Transactions!$A:$A,$A198))</f>
        <v>0</v>
      </c>
      <c r="G198" s="16" t="n">
        <f aca="false">IF(YEAR($A198)&lt;&gt;Setup!$B$6,"",SUMIFS(Transactions!$G:$G,Transactions!$H:$H,G$4,Transactions!$A:$A,$A198))</f>
        <v>0</v>
      </c>
      <c r="H198" s="16" t="n">
        <f aca="false">IF(YEAR($A198)&lt;&gt;Setup!$B$6,"",SUMIFS(Transactions!$G:$G,Transactions!$H:$H,H$4,Transactions!$A:$A,$A198))</f>
        <v>0</v>
      </c>
      <c r="I198" s="16" t="n">
        <f aca="false">IF(YEAR($A198)&lt;&gt;Setup!$B$6,"",SUMIFS(Transactions!$G:$G,Transactions!$H:$H,I$4,Transactions!$A:$A,$A198))</f>
        <v>0</v>
      </c>
      <c r="J198" s="16" t="n">
        <f aca="false">IF(YEAR($A198)&lt;&gt;Setup!$B$6,"",SUMIFS(Transactions!$G:$G,Transactions!$H:$H,J$4,Transactions!$A:$A,$A198))</f>
        <v>0</v>
      </c>
      <c r="K198" s="16" t="n">
        <f aca="false">IF(YEAR($A198)&lt;&gt;Setup!$B$6,"",SUMIFS(Transactions!$G:$G,Transactions!$H:$H,K$4,Transactions!$A:$A,$A198))</f>
        <v>0</v>
      </c>
      <c r="L198" s="16" t="n">
        <f aca="false">IF(YEAR($A198)&lt;&gt;Setup!$B$6,"",SUMIFS(Transactions!$G:$G,Transactions!$H:$H,L$4,Transactions!$A:$A,$A198))</f>
        <v>0</v>
      </c>
      <c r="M198" s="16" t="n">
        <f aca="false">IF(YEAR($A198)&lt;&gt;Setup!$B$6,"",SUMIFS(Transactions!$G:$G,Transactions!$H:$H,M$4,Transactions!$A:$A,$A198))</f>
        <v>0</v>
      </c>
      <c r="N198" s="16" t="n">
        <f aca="false">IF(YEAR($A198)&lt;&gt;Setup!$B$6,"",SUMIFS(Transactions!$G:$G,Transactions!$H:$H,N$4,Transactions!$A:$A,$A198))</f>
        <v>0</v>
      </c>
      <c r="O198" s="16" t="n">
        <f aca="false">IF(YEAR($A198)&lt;&gt;Setup!$B$6,"",SUMIFS(Transactions!$G:$G,Transactions!$H:$H,O$4,Transactions!$A:$A,$A198))</f>
        <v>0</v>
      </c>
      <c r="P198" s="16" t="n">
        <f aca="false">IF(YEAR($A198)&lt;&gt;Setup!$B$6,"",SUMIFS(Transactions!$G:$G,Transactions!$H:$H,P$4,Transactions!$A:$A,$A198))</f>
        <v>0</v>
      </c>
      <c r="Q198" s="16" t="n">
        <f aca="false">IF(YEAR($A198)&lt;&gt;Setup!$B$6,"",SUM(B198:C198))</f>
        <v>0</v>
      </c>
      <c r="R198" s="16" t="n">
        <f aca="false">IF(YEAR($A198)&lt;&gt;Setup!$B$6,"",SUM(D198:F198))</f>
        <v>0</v>
      </c>
      <c r="S198" s="16" t="n">
        <f aca="false">IF(YEAR($A198)&lt;&gt;Setup!$B$6,"",SUM(G198:L198))</f>
        <v>0</v>
      </c>
      <c r="T198" s="16" t="n">
        <f aca="false">IF(YEAR($A198)&lt;&gt;Setup!$B$6,"",SUM(M198:P198))</f>
        <v>0</v>
      </c>
      <c r="U198" s="20" t="n">
        <f aca="false">IF(YEAR($A198)&lt;&gt;Setup!$B$6,"",SUM(B198:P198))</f>
        <v>0</v>
      </c>
      <c r="V198" s="20" t="n">
        <f aca="false">IF(YEAR($A198)&lt;&gt;Setup!$B$6,"",N(V197)+U198)</f>
        <v>0</v>
      </c>
    </row>
    <row r="199" customFormat="false" ht="15" hidden="false" customHeight="false" outlineLevel="0" collapsed="false">
      <c r="A199" s="19" t="n">
        <f aca="false">DATE(Setup!$B$6,1,1)+194</f>
        <v>46217</v>
      </c>
      <c r="B199" s="16" t="n">
        <f aca="false">IF(YEAR($A199)&lt;&gt;Setup!$B$6,"",SUMIFS(Transactions!$G:$G,Transactions!$H:$H,B$4,Transactions!$A:$A,$A199))</f>
        <v>0</v>
      </c>
      <c r="C199" s="16" t="n">
        <f aca="false">IF(YEAR($A199)&lt;&gt;Setup!$B$6,"",SUMIFS(Transactions!$G:$G,Transactions!$H:$H,C$4,Transactions!$A:$A,$A199))</f>
        <v>0</v>
      </c>
      <c r="D199" s="16" t="n">
        <f aca="false">IF(YEAR($A199)&lt;&gt;Setup!$B$6,"",SUMIFS(Transactions!$G:$G,Transactions!$H:$H,D$4,Transactions!$A:$A,$A199))</f>
        <v>0</v>
      </c>
      <c r="E199" s="16" t="n">
        <f aca="false">IF(YEAR($A199)&lt;&gt;Setup!$B$6,"",SUMIFS(Transactions!$G:$G,Transactions!$H:$H,E$4,Transactions!$A:$A,$A199))</f>
        <v>0</v>
      </c>
      <c r="F199" s="16" t="n">
        <f aca="false">IF(YEAR($A199)&lt;&gt;Setup!$B$6,"",SUMIFS(Transactions!$G:$G,Transactions!$H:$H,F$4,Transactions!$A:$A,$A199))</f>
        <v>0</v>
      </c>
      <c r="G199" s="16" t="n">
        <f aca="false">IF(YEAR($A199)&lt;&gt;Setup!$B$6,"",SUMIFS(Transactions!$G:$G,Transactions!$H:$H,G$4,Transactions!$A:$A,$A199))</f>
        <v>0</v>
      </c>
      <c r="H199" s="16" t="n">
        <f aca="false">IF(YEAR($A199)&lt;&gt;Setup!$B$6,"",SUMIFS(Transactions!$G:$G,Transactions!$H:$H,H$4,Transactions!$A:$A,$A199))</f>
        <v>0</v>
      </c>
      <c r="I199" s="16" t="n">
        <f aca="false">IF(YEAR($A199)&lt;&gt;Setup!$B$6,"",SUMIFS(Transactions!$G:$G,Transactions!$H:$H,I$4,Transactions!$A:$A,$A199))</f>
        <v>0</v>
      </c>
      <c r="J199" s="16" t="n">
        <f aca="false">IF(YEAR($A199)&lt;&gt;Setup!$B$6,"",SUMIFS(Transactions!$G:$G,Transactions!$H:$H,J$4,Transactions!$A:$A,$A199))</f>
        <v>0</v>
      </c>
      <c r="K199" s="16" t="n">
        <f aca="false">IF(YEAR($A199)&lt;&gt;Setup!$B$6,"",SUMIFS(Transactions!$G:$G,Transactions!$H:$H,K$4,Transactions!$A:$A,$A199))</f>
        <v>0</v>
      </c>
      <c r="L199" s="16" t="n">
        <f aca="false">IF(YEAR($A199)&lt;&gt;Setup!$B$6,"",SUMIFS(Transactions!$G:$G,Transactions!$H:$H,L$4,Transactions!$A:$A,$A199))</f>
        <v>0</v>
      </c>
      <c r="M199" s="16" t="n">
        <f aca="false">IF(YEAR($A199)&lt;&gt;Setup!$B$6,"",SUMIFS(Transactions!$G:$G,Transactions!$H:$H,M$4,Transactions!$A:$A,$A199))</f>
        <v>0</v>
      </c>
      <c r="N199" s="16" t="n">
        <f aca="false">IF(YEAR($A199)&lt;&gt;Setup!$B$6,"",SUMIFS(Transactions!$G:$G,Transactions!$H:$H,N$4,Transactions!$A:$A,$A199))</f>
        <v>0</v>
      </c>
      <c r="O199" s="16" t="n">
        <f aca="false">IF(YEAR($A199)&lt;&gt;Setup!$B$6,"",SUMIFS(Transactions!$G:$G,Transactions!$H:$H,O$4,Transactions!$A:$A,$A199))</f>
        <v>0</v>
      </c>
      <c r="P199" s="16" t="n">
        <f aca="false">IF(YEAR($A199)&lt;&gt;Setup!$B$6,"",SUMIFS(Transactions!$G:$G,Transactions!$H:$H,P$4,Transactions!$A:$A,$A199))</f>
        <v>0</v>
      </c>
      <c r="Q199" s="16" t="n">
        <f aca="false">IF(YEAR($A199)&lt;&gt;Setup!$B$6,"",SUM(B199:C199))</f>
        <v>0</v>
      </c>
      <c r="R199" s="16" t="n">
        <f aca="false">IF(YEAR($A199)&lt;&gt;Setup!$B$6,"",SUM(D199:F199))</f>
        <v>0</v>
      </c>
      <c r="S199" s="16" t="n">
        <f aca="false">IF(YEAR($A199)&lt;&gt;Setup!$B$6,"",SUM(G199:L199))</f>
        <v>0</v>
      </c>
      <c r="T199" s="16" t="n">
        <f aca="false">IF(YEAR($A199)&lt;&gt;Setup!$B$6,"",SUM(M199:P199))</f>
        <v>0</v>
      </c>
      <c r="U199" s="20" t="n">
        <f aca="false">IF(YEAR($A199)&lt;&gt;Setup!$B$6,"",SUM(B199:P199))</f>
        <v>0</v>
      </c>
      <c r="V199" s="20" t="n">
        <f aca="false">IF(YEAR($A199)&lt;&gt;Setup!$B$6,"",N(V198)+U199)</f>
        <v>0</v>
      </c>
    </row>
    <row r="200" customFormat="false" ht="15" hidden="false" customHeight="false" outlineLevel="0" collapsed="false">
      <c r="A200" s="19" t="n">
        <f aca="false">DATE(Setup!$B$6,1,1)+195</f>
        <v>46218</v>
      </c>
      <c r="B200" s="16" t="n">
        <f aca="false">IF(YEAR($A200)&lt;&gt;Setup!$B$6,"",SUMIFS(Transactions!$G:$G,Transactions!$H:$H,B$4,Transactions!$A:$A,$A200))</f>
        <v>0</v>
      </c>
      <c r="C200" s="16" t="n">
        <f aca="false">IF(YEAR($A200)&lt;&gt;Setup!$B$6,"",SUMIFS(Transactions!$G:$G,Transactions!$H:$H,C$4,Transactions!$A:$A,$A200))</f>
        <v>0</v>
      </c>
      <c r="D200" s="16" t="n">
        <f aca="false">IF(YEAR($A200)&lt;&gt;Setup!$B$6,"",SUMIFS(Transactions!$G:$G,Transactions!$H:$H,D$4,Transactions!$A:$A,$A200))</f>
        <v>0</v>
      </c>
      <c r="E200" s="16" t="n">
        <f aca="false">IF(YEAR($A200)&lt;&gt;Setup!$B$6,"",SUMIFS(Transactions!$G:$G,Transactions!$H:$H,E$4,Transactions!$A:$A,$A200))</f>
        <v>0</v>
      </c>
      <c r="F200" s="16" t="n">
        <f aca="false">IF(YEAR($A200)&lt;&gt;Setup!$B$6,"",SUMIFS(Transactions!$G:$G,Transactions!$H:$H,F$4,Transactions!$A:$A,$A200))</f>
        <v>0</v>
      </c>
      <c r="G200" s="16" t="n">
        <f aca="false">IF(YEAR($A200)&lt;&gt;Setup!$B$6,"",SUMIFS(Transactions!$G:$G,Transactions!$H:$H,G$4,Transactions!$A:$A,$A200))</f>
        <v>0</v>
      </c>
      <c r="H200" s="16" t="n">
        <f aca="false">IF(YEAR($A200)&lt;&gt;Setup!$B$6,"",SUMIFS(Transactions!$G:$G,Transactions!$H:$H,H$4,Transactions!$A:$A,$A200))</f>
        <v>0</v>
      </c>
      <c r="I200" s="16" t="n">
        <f aca="false">IF(YEAR($A200)&lt;&gt;Setup!$B$6,"",SUMIFS(Transactions!$G:$G,Transactions!$H:$H,I$4,Transactions!$A:$A,$A200))</f>
        <v>0</v>
      </c>
      <c r="J200" s="16" t="n">
        <f aca="false">IF(YEAR($A200)&lt;&gt;Setup!$B$6,"",SUMIFS(Transactions!$G:$G,Transactions!$H:$H,J$4,Transactions!$A:$A,$A200))</f>
        <v>0</v>
      </c>
      <c r="K200" s="16" t="n">
        <f aca="false">IF(YEAR($A200)&lt;&gt;Setup!$B$6,"",SUMIFS(Transactions!$G:$G,Transactions!$H:$H,K$4,Transactions!$A:$A,$A200))</f>
        <v>0</v>
      </c>
      <c r="L200" s="16" t="n">
        <f aca="false">IF(YEAR($A200)&lt;&gt;Setup!$B$6,"",SUMIFS(Transactions!$G:$G,Transactions!$H:$H,L$4,Transactions!$A:$A,$A200))</f>
        <v>0</v>
      </c>
      <c r="M200" s="16" t="n">
        <f aca="false">IF(YEAR($A200)&lt;&gt;Setup!$B$6,"",SUMIFS(Transactions!$G:$G,Transactions!$H:$H,M$4,Transactions!$A:$A,$A200))</f>
        <v>0</v>
      </c>
      <c r="N200" s="16" t="n">
        <f aca="false">IF(YEAR($A200)&lt;&gt;Setup!$B$6,"",SUMIFS(Transactions!$G:$G,Transactions!$H:$H,N$4,Transactions!$A:$A,$A200))</f>
        <v>0</v>
      </c>
      <c r="O200" s="16" t="n">
        <f aca="false">IF(YEAR($A200)&lt;&gt;Setup!$B$6,"",SUMIFS(Transactions!$G:$G,Transactions!$H:$H,O$4,Transactions!$A:$A,$A200))</f>
        <v>0</v>
      </c>
      <c r="P200" s="16" t="n">
        <f aca="false">IF(YEAR($A200)&lt;&gt;Setup!$B$6,"",SUMIFS(Transactions!$G:$G,Transactions!$H:$H,P$4,Transactions!$A:$A,$A200))</f>
        <v>0</v>
      </c>
      <c r="Q200" s="16" t="n">
        <f aca="false">IF(YEAR($A200)&lt;&gt;Setup!$B$6,"",SUM(B200:C200))</f>
        <v>0</v>
      </c>
      <c r="R200" s="16" t="n">
        <f aca="false">IF(YEAR($A200)&lt;&gt;Setup!$B$6,"",SUM(D200:F200))</f>
        <v>0</v>
      </c>
      <c r="S200" s="16" t="n">
        <f aca="false">IF(YEAR($A200)&lt;&gt;Setup!$B$6,"",SUM(G200:L200))</f>
        <v>0</v>
      </c>
      <c r="T200" s="16" t="n">
        <f aca="false">IF(YEAR($A200)&lt;&gt;Setup!$B$6,"",SUM(M200:P200))</f>
        <v>0</v>
      </c>
      <c r="U200" s="20" t="n">
        <f aca="false">IF(YEAR($A200)&lt;&gt;Setup!$B$6,"",SUM(B200:P200))</f>
        <v>0</v>
      </c>
      <c r="V200" s="20" t="n">
        <f aca="false">IF(YEAR($A200)&lt;&gt;Setup!$B$6,"",N(V199)+U200)</f>
        <v>0</v>
      </c>
    </row>
    <row r="201" customFormat="false" ht="15" hidden="false" customHeight="false" outlineLevel="0" collapsed="false">
      <c r="A201" s="19" t="n">
        <f aca="false">DATE(Setup!$B$6,1,1)+196</f>
        <v>46219</v>
      </c>
      <c r="B201" s="16" t="n">
        <f aca="false">IF(YEAR($A201)&lt;&gt;Setup!$B$6,"",SUMIFS(Transactions!$G:$G,Transactions!$H:$H,B$4,Transactions!$A:$A,$A201))</f>
        <v>0</v>
      </c>
      <c r="C201" s="16" t="n">
        <f aca="false">IF(YEAR($A201)&lt;&gt;Setup!$B$6,"",SUMIFS(Transactions!$G:$G,Transactions!$H:$H,C$4,Transactions!$A:$A,$A201))</f>
        <v>0</v>
      </c>
      <c r="D201" s="16" t="n">
        <f aca="false">IF(YEAR($A201)&lt;&gt;Setup!$B$6,"",SUMIFS(Transactions!$G:$G,Transactions!$H:$H,D$4,Transactions!$A:$A,$A201))</f>
        <v>0</v>
      </c>
      <c r="E201" s="16" t="n">
        <f aca="false">IF(YEAR($A201)&lt;&gt;Setup!$B$6,"",SUMIFS(Transactions!$G:$G,Transactions!$H:$H,E$4,Transactions!$A:$A,$A201))</f>
        <v>0</v>
      </c>
      <c r="F201" s="16" t="n">
        <f aca="false">IF(YEAR($A201)&lt;&gt;Setup!$B$6,"",SUMIFS(Transactions!$G:$G,Transactions!$H:$H,F$4,Transactions!$A:$A,$A201))</f>
        <v>0</v>
      </c>
      <c r="G201" s="16" t="n">
        <f aca="false">IF(YEAR($A201)&lt;&gt;Setup!$B$6,"",SUMIFS(Transactions!$G:$G,Transactions!$H:$H,G$4,Transactions!$A:$A,$A201))</f>
        <v>0</v>
      </c>
      <c r="H201" s="16" t="n">
        <f aca="false">IF(YEAR($A201)&lt;&gt;Setup!$B$6,"",SUMIFS(Transactions!$G:$G,Transactions!$H:$H,H$4,Transactions!$A:$A,$A201))</f>
        <v>0</v>
      </c>
      <c r="I201" s="16" t="n">
        <f aca="false">IF(YEAR($A201)&lt;&gt;Setup!$B$6,"",SUMIFS(Transactions!$G:$G,Transactions!$H:$H,I$4,Transactions!$A:$A,$A201))</f>
        <v>0</v>
      </c>
      <c r="J201" s="16" t="n">
        <f aca="false">IF(YEAR($A201)&lt;&gt;Setup!$B$6,"",SUMIFS(Transactions!$G:$G,Transactions!$H:$H,J$4,Transactions!$A:$A,$A201))</f>
        <v>0</v>
      </c>
      <c r="K201" s="16" t="n">
        <f aca="false">IF(YEAR($A201)&lt;&gt;Setup!$B$6,"",SUMIFS(Transactions!$G:$G,Transactions!$H:$H,K$4,Transactions!$A:$A,$A201))</f>
        <v>0</v>
      </c>
      <c r="L201" s="16" t="n">
        <f aca="false">IF(YEAR($A201)&lt;&gt;Setup!$B$6,"",SUMIFS(Transactions!$G:$G,Transactions!$H:$H,L$4,Transactions!$A:$A,$A201))</f>
        <v>0</v>
      </c>
      <c r="M201" s="16" t="n">
        <f aca="false">IF(YEAR($A201)&lt;&gt;Setup!$B$6,"",SUMIFS(Transactions!$G:$G,Transactions!$H:$H,M$4,Transactions!$A:$A,$A201))</f>
        <v>0</v>
      </c>
      <c r="N201" s="16" t="n">
        <f aca="false">IF(YEAR($A201)&lt;&gt;Setup!$B$6,"",SUMIFS(Transactions!$G:$G,Transactions!$H:$H,N$4,Transactions!$A:$A,$A201))</f>
        <v>0</v>
      </c>
      <c r="O201" s="16" t="n">
        <f aca="false">IF(YEAR($A201)&lt;&gt;Setup!$B$6,"",SUMIFS(Transactions!$G:$G,Transactions!$H:$H,O$4,Transactions!$A:$A,$A201))</f>
        <v>0</v>
      </c>
      <c r="P201" s="16" t="n">
        <f aca="false">IF(YEAR($A201)&lt;&gt;Setup!$B$6,"",SUMIFS(Transactions!$G:$G,Transactions!$H:$H,P$4,Transactions!$A:$A,$A201))</f>
        <v>0</v>
      </c>
      <c r="Q201" s="16" t="n">
        <f aca="false">IF(YEAR($A201)&lt;&gt;Setup!$B$6,"",SUM(B201:C201))</f>
        <v>0</v>
      </c>
      <c r="R201" s="16" t="n">
        <f aca="false">IF(YEAR($A201)&lt;&gt;Setup!$B$6,"",SUM(D201:F201))</f>
        <v>0</v>
      </c>
      <c r="S201" s="16" t="n">
        <f aca="false">IF(YEAR($A201)&lt;&gt;Setup!$B$6,"",SUM(G201:L201))</f>
        <v>0</v>
      </c>
      <c r="T201" s="16" t="n">
        <f aca="false">IF(YEAR($A201)&lt;&gt;Setup!$B$6,"",SUM(M201:P201))</f>
        <v>0</v>
      </c>
      <c r="U201" s="20" t="n">
        <f aca="false">IF(YEAR($A201)&lt;&gt;Setup!$B$6,"",SUM(B201:P201))</f>
        <v>0</v>
      </c>
      <c r="V201" s="20" t="n">
        <f aca="false">IF(YEAR($A201)&lt;&gt;Setup!$B$6,"",N(V200)+U201)</f>
        <v>0</v>
      </c>
    </row>
    <row r="202" customFormat="false" ht="15" hidden="false" customHeight="false" outlineLevel="0" collapsed="false">
      <c r="A202" s="19" t="n">
        <f aca="false">DATE(Setup!$B$6,1,1)+197</f>
        <v>46220</v>
      </c>
      <c r="B202" s="16" t="n">
        <f aca="false">IF(YEAR($A202)&lt;&gt;Setup!$B$6,"",SUMIFS(Transactions!$G:$G,Transactions!$H:$H,B$4,Transactions!$A:$A,$A202))</f>
        <v>0</v>
      </c>
      <c r="C202" s="16" t="n">
        <f aca="false">IF(YEAR($A202)&lt;&gt;Setup!$B$6,"",SUMIFS(Transactions!$G:$G,Transactions!$H:$H,C$4,Transactions!$A:$A,$A202))</f>
        <v>0</v>
      </c>
      <c r="D202" s="16" t="n">
        <f aca="false">IF(YEAR($A202)&lt;&gt;Setup!$B$6,"",SUMIFS(Transactions!$G:$G,Transactions!$H:$H,D$4,Transactions!$A:$A,$A202))</f>
        <v>0</v>
      </c>
      <c r="E202" s="16" t="n">
        <f aca="false">IF(YEAR($A202)&lt;&gt;Setup!$B$6,"",SUMIFS(Transactions!$G:$G,Transactions!$H:$H,E$4,Transactions!$A:$A,$A202))</f>
        <v>0</v>
      </c>
      <c r="F202" s="16" t="n">
        <f aca="false">IF(YEAR($A202)&lt;&gt;Setup!$B$6,"",SUMIFS(Transactions!$G:$G,Transactions!$H:$H,F$4,Transactions!$A:$A,$A202))</f>
        <v>0</v>
      </c>
      <c r="G202" s="16" t="n">
        <f aca="false">IF(YEAR($A202)&lt;&gt;Setup!$B$6,"",SUMIFS(Transactions!$G:$G,Transactions!$H:$H,G$4,Transactions!$A:$A,$A202))</f>
        <v>0</v>
      </c>
      <c r="H202" s="16" t="n">
        <f aca="false">IF(YEAR($A202)&lt;&gt;Setup!$B$6,"",SUMIFS(Transactions!$G:$G,Transactions!$H:$H,H$4,Transactions!$A:$A,$A202))</f>
        <v>0</v>
      </c>
      <c r="I202" s="16" t="n">
        <f aca="false">IF(YEAR($A202)&lt;&gt;Setup!$B$6,"",SUMIFS(Transactions!$G:$G,Transactions!$H:$H,I$4,Transactions!$A:$A,$A202))</f>
        <v>0</v>
      </c>
      <c r="J202" s="16" t="n">
        <f aca="false">IF(YEAR($A202)&lt;&gt;Setup!$B$6,"",SUMIFS(Transactions!$G:$G,Transactions!$H:$H,J$4,Transactions!$A:$A,$A202))</f>
        <v>0</v>
      </c>
      <c r="K202" s="16" t="n">
        <f aca="false">IF(YEAR($A202)&lt;&gt;Setup!$B$6,"",SUMIFS(Transactions!$G:$G,Transactions!$H:$H,K$4,Transactions!$A:$A,$A202))</f>
        <v>0</v>
      </c>
      <c r="L202" s="16" t="n">
        <f aca="false">IF(YEAR($A202)&lt;&gt;Setup!$B$6,"",SUMIFS(Transactions!$G:$G,Transactions!$H:$H,L$4,Transactions!$A:$A,$A202))</f>
        <v>0</v>
      </c>
      <c r="M202" s="16" t="n">
        <f aca="false">IF(YEAR($A202)&lt;&gt;Setup!$B$6,"",SUMIFS(Transactions!$G:$G,Transactions!$H:$H,M$4,Transactions!$A:$A,$A202))</f>
        <v>0</v>
      </c>
      <c r="N202" s="16" t="n">
        <f aca="false">IF(YEAR($A202)&lt;&gt;Setup!$B$6,"",SUMIFS(Transactions!$G:$G,Transactions!$H:$H,N$4,Transactions!$A:$A,$A202))</f>
        <v>0</v>
      </c>
      <c r="O202" s="16" t="n">
        <f aca="false">IF(YEAR($A202)&lt;&gt;Setup!$B$6,"",SUMIFS(Transactions!$G:$G,Transactions!$H:$H,O$4,Transactions!$A:$A,$A202))</f>
        <v>0</v>
      </c>
      <c r="P202" s="16" t="n">
        <f aca="false">IF(YEAR($A202)&lt;&gt;Setup!$B$6,"",SUMIFS(Transactions!$G:$G,Transactions!$H:$H,P$4,Transactions!$A:$A,$A202))</f>
        <v>0</v>
      </c>
      <c r="Q202" s="16" t="n">
        <f aca="false">IF(YEAR($A202)&lt;&gt;Setup!$B$6,"",SUM(B202:C202))</f>
        <v>0</v>
      </c>
      <c r="R202" s="16" t="n">
        <f aca="false">IF(YEAR($A202)&lt;&gt;Setup!$B$6,"",SUM(D202:F202))</f>
        <v>0</v>
      </c>
      <c r="S202" s="16" t="n">
        <f aca="false">IF(YEAR($A202)&lt;&gt;Setup!$B$6,"",SUM(G202:L202))</f>
        <v>0</v>
      </c>
      <c r="T202" s="16" t="n">
        <f aca="false">IF(YEAR($A202)&lt;&gt;Setup!$B$6,"",SUM(M202:P202))</f>
        <v>0</v>
      </c>
      <c r="U202" s="20" t="n">
        <f aca="false">IF(YEAR($A202)&lt;&gt;Setup!$B$6,"",SUM(B202:P202))</f>
        <v>0</v>
      </c>
      <c r="V202" s="20" t="n">
        <f aca="false">IF(YEAR($A202)&lt;&gt;Setup!$B$6,"",N(V201)+U202)</f>
        <v>0</v>
      </c>
    </row>
    <row r="203" customFormat="false" ht="15" hidden="false" customHeight="false" outlineLevel="0" collapsed="false">
      <c r="A203" s="19" t="n">
        <f aca="false">DATE(Setup!$B$6,1,1)+198</f>
        <v>46221</v>
      </c>
      <c r="B203" s="16" t="n">
        <f aca="false">IF(YEAR($A203)&lt;&gt;Setup!$B$6,"",SUMIFS(Transactions!$G:$G,Transactions!$H:$H,B$4,Transactions!$A:$A,$A203))</f>
        <v>0</v>
      </c>
      <c r="C203" s="16" t="n">
        <f aca="false">IF(YEAR($A203)&lt;&gt;Setup!$B$6,"",SUMIFS(Transactions!$G:$G,Transactions!$H:$H,C$4,Transactions!$A:$A,$A203))</f>
        <v>0</v>
      </c>
      <c r="D203" s="16" t="n">
        <f aca="false">IF(YEAR($A203)&lt;&gt;Setup!$B$6,"",SUMIFS(Transactions!$G:$G,Transactions!$H:$H,D$4,Transactions!$A:$A,$A203))</f>
        <v>0</v>
      </c>
      <c r="E203" s="16" t="n">
        <f aca="false">IF(YEAR($A203)&lt;&gt;Setup!$B$6,"",SUMIFS(Transactions!$G:$G,Transactions!$H:$H,E$4,Transactions!$A:$A,$A203))</f>
        <v>0</v>
      </c>
      <c r="F203" s="16" t="n">
        <f aca="false">IF(YEAR($A203)&lt;&gt;Setup!$B$6,"",SUMIFS(Transactions!$G:$G,Transactions!$H:$H,F$4,Transactions!$A:$A,$A203))</f>
        <v>0</v>
      </c>
      <c r="G203" s="16" t="n">
        <f aca="false">IF(YEAR($A203)&lt;&gt;Setup!$B$6,"",SUMIFS(Transactions!$G:$G,Transactions!$H:$H,G$4,Transactions!$A:$A,$A203))</f>
        <v>0</v>
      </c>
      <c r="H203" s="16" t="n">
        <f aca="false">IF(YEAR($A203)&lt;&gt;Setup!$B$6,"",SUMIFS(Transactions!$G:$G,Transactions!$H:$H,H$4,Transactions!$A:$A,$A203))</f>
        <v>0</v>
      </c>
      <c r="I203" s="16" t="n">
        <f aca="false">IF(YEAR($A203)&lt;&gt;Setup!$B$6,"",SUMIFS(Transactions!$G:$G,Transactions!$H:$H,I$4,Transactions!$A:$A,$A203))</f>
        <v>0</v>
      </c>
      <c r="J203" s="16" t="n">
        <f aca="false">IF(YEAR($A203)&lt;&gt;Setup!$B$6,"",SUMIFS(Transactions!$G:$G,Transactions!$H:$H,J$4,Transactions!$A:$A,$A203))</f>
        <v>0</v>
      </c>
      <c r="K203" s="16" t="n">
        <f aca="false">IF(YEAR($A203)&lt;&gt;Setup!$B$6,"",SUMIFS(Transactions!$G:$G,Transactions!$H:$H,K$4,Transactions!$A:$A,$A203))</f>
        <v>0</v>
      </c>
      <c r="L203" s="16" t="n">
        <f aca="false">IF(YEAR($A203)&lt;&gt;Setup!$B$6,"",SUMIFS(Transactions!$G:$G,Transactions!$H:$H,L$4,Transactions!$A:$A,$A203))</f>
        <v>0</v>
      </c>
      <c r="M203" s="16" t="n">
        <f aca="false">IF(YEAR($A203)&lt;&gt;Setup!$B$6,"",SUMIFS(Transactions!$G:$G,Transactions!$H:$H,M$4,Transactions!$A:$A,$A203))</f>
        <v>0</v>
      </c>
      <c r="N203" s="16" t="n">
        <f aca="false">IF(YEAR($A203)&lt;&gt;Setup!$B$6,"",SUMIFS(Transactions!$G:$G,Transactions!$H:$H,N$4,Transactions!$A:$A,$A203))</f>
        <v>0</v>
      </c>
      <c r="O203" s="16" t="n">
        <f aca="false">IF(YEAR($A203)&lt;&gt;Setup!$B$6,"",SUMIFS(Transactions!$G:$G,Transactions!$H:$H,O$4,Transactions!$A:$A,$A203))</f>
        <v>0</v>
      </c>
      <c r="P203" s="16" t="n">
        <f aca="false">IF(YEAR($A203)&lt;&gt;Setup!$B$6,"",SUMIFS(Transactions!$G:$G,Transactions!$H:$H,P$4,Transactions!$A:$A,$A203))</f>
        <v>0</v>
      </c>
      <c r="Q203" s="16" t="n">
        <f aca="false">IF(YEAR($A203)&lt;&gt;Setup!$B$6,"",SUM(B203:C203))</f>
        <v>0</v>
      </c>
      <c r="R203" s="16" t="n">
        <f aca="false">IF(YEAR($A203)&lt;&gt;Setup!$B$6,"",SUM(D203:F203))</f>
        <v>0</v>
      </c>
      <c r="S203" s="16" t="n">
        <f aca="false">IF(YEAR($A203)&lt;&gt;Setup!$B$6,"",SUM(G203:L203))</f>
        <v>0</v>
      </c>
      <c r="T203" s="16" t="n">
        <f aca="false">IF(YEAR($A203)&lt;&gt;Setup!$B$6,"",SUM(M203:P203))</f>
        <v>0</v>
      </c>
      <c r="U203" s="20" t="n">
        <f aca="false">IF(YEAR($A203)&lt;&gt;Setup!$B$6,"",SUM(B203:P203))</f>
        <v>0</v>
      </c>
      <c r="V203" s="20" t="n">
        <f aca="false">IF(YEAR($A203)&lt;&gt;Setup!$B$6,"",N(V202)+U203)</f>
        <v>0</v>
      </c>
    </row>
    <row r="204" customFormat="false" ht="15" hidden="false" customHeight="false" outlineLevel="0" collapsed="false">
      <c r="A204" s="19" t="n">
        <f aca="false">DATE(Setup!$B$6,1,1)+199</f>
        <v>46222</v>
      </c>
      <c r="B204" s="16" t="n">
        <f aca="false">IF(YEAR($A204)&lt;&gt;Setup!$B$6,"",SUMIFS(Transactions!$G:$G,Transactions!$H:$H,B$4,Transactions!$A:$A,$A204))</f>
        <v>0</v>
      </c>
      <c r="C204" s="16" t="n">
        <f aca="false">IF(YEAR($A204)&lt;&gt;Setup!$B$6,"",SUMIFS(Transactions!$G:$G,Transactions!$H:$H,C$4,Transactions!$A:$A,$A204))</f>
        <v>0</v>
      </c>
      <c r="D204" s="16" t="n">
        <f aca="false">IF(YEAR($A204)&lt;&gt;Setup!$B$6,"",SUMIFS(Transactions!$G:$G,Transactions!$H:$H,D$4,Transactions!$A:$A,$A204))</f>
        <v>0</v>
      </c>
      <c r="E204" s="16" t="n">
        <f aca="false">IF(YEAR($A204)&lt;&gt;Setup!$B$6,"",SUMIFS(Transactions!$G:$G,Transactions!$H:$H,E$4,Transactions!$A:$A,$A204))</f>
        <v>0</v>
      </c>
      <c r="F204" s="16" t="n">
        <f aca="false">IF(YEAR($A204)&lt;&gt;Setup!$B$6,"",SUMIFS(Transactions!$G:$G,Transactions!$H:$H,F$4,Transactions!$A:$A,$A204))</f>
        <v>0</v>
      </c>
      <c r="G204" s="16" t="n">
        <f aca="false">IF(YEAR($A204)&lt;&gt;Setup!$B$6,"",SUMIFS(Transactions!$G:$G,Transactions!$H:$H,G$4,Transactions!$A:$A,$A204))</f>
        <v>0</v>
      </c>
      <c r="H204" s="16" t="n">
        <f aca="false">IF(YEAR($A204)&lt;&gt;Setup!$B$6,"",SUMIFS(Transactions!$G:$G,Transactions!$H:$H,H$4,Transactions!$A:$A,$A204))</f>
        <v>0</v>
      </c>
      <c r="I204" s="16" t="n">
        <f aca="false">IF(YEAR($A204)&lt;&gt;Setup!$B$6,"",SUMIFS(Transactions!$G:$G,Transactions!$H:$H,I$4,Transactions!$A:$A,$A204))</f>
        <v>0</v>
      </c>
      <c r="J204" s="16" t="n">
        <f aca="false">IF(YEAR($A204)&lt;&gt;Setup!$B$6,"",SUMIFS(Transactions!$G:$G,Transactions!$H:$H,J$4,Transactions!$A:$A,$A204))</f>
        <v>0</v>
      </c>
      <c r="K204" s="16" t="n">
        <f aca="false">IF(YEAR($A204)&lt;&gt;Setup!$B$6,"",SUMIFS(Transactions!$G:$G,Transactions!$H:$H,K$4,Transactions!$A:$A,$A204))</f>
        <v>0</v>
      </c>
      <c r="L204" s="16" t="n">
        <f aca="false">IF(YEAR($A204)&lt;&gt;Setup!$B$6,"",SUMIFS(Transactions!$G:$G,Transactions!$H:$H,L$4,Transactions!$A:$A,$A204))</f>
        <v>0</v>
      </c>
      <c r="M204" s="16" t="n">
        <f aca="false">IF(YEAR($A204)&lt;&gt;Setup!$B$6,"",SUMIFS(Transactions!$G:$G,Transactions!$H:$H,M$4,Transactions!$A:$A,$A204))</f>
        <v>0</v>
      </c>
      <c r="N204" s="16" t="n">
        <f aca="false">IF(YEAR($A204)&lt;&gt;Setup!$B$6,"",SUMIFS(Transactions!$G:$G,Transactions!$H:$H,N$4,Transactions!$A:$A,$A204))</f>
        <v>0</v>
      </c>
      <c r="O204" s="16" t="n">
        <f aca="false">IF(YEAR($A204)&lt;&gt;Setup!$B$6,"",SUMIFS(Transactions!$G:$G,Transactions!$H:$H,O$4,Transactions!$A:$A,$A204))</f>
        <v>0</v>
      </c>
      <c r="P204" s="16" t="n">
        <f aca="false">IF(YEAR($A204)&lt;&gt;Setup!$B$6,"",SUMIFS(Transactions!$G:$G,Transactions!$H:$H,P$4,Transactions!$A:$A,$A204))</f>
        <v>0</v>
      </c>
      <c r="Q204" s="16" t="n">
        <f aca="false">IF(YEAR($A204)&lt;&gt;Setup!$B$6,"",SUM(B204:C204))</f>
        <v>0</v>
      </c>
      <c r="R204" s="16" t="n">
        <f aca="false">IF(YEAR($A204)&lt;&gt;Setup!$B$6,"",SUM(D204:F204))</f>
        <v>0</v>
      </c>
      <c r="S204" s="16" t="n">
        <f aca="false">IF(YEAR($A204)&lt;&gt;Setup!$B$6,"",SUM(G204:L204))</f>
        <v>0</v>
      </c>
      <c r="T204" s="16" t="n">
        <f aca="false">IF(YEAR($A204)&lt;&gt;Setup!$B$6,"",SUM(M204:P204))</f>
        <v>0</v>
      </c>
      <c r="U204" s="20" t="n">
        <f aca="false">IF(YEAR($A204)&lt;&gt;Setup!$B$6,"",SUM(B204:P204))</f>
        <v>0</v>
      </c>
      <c r="V204" s="20" t="n">
        <f aca="false">IF(YEAR($A204)&lt;&gt;Setup!$B$6,"",N(V203)+U204)</f>
        <v>0</v>
      </c>
    </row>
    <row r="205" customFormat="false" ht="15" hidden="false" customHeight="false" outlineLevel="0" collapsed="false">
      <c r="A205" s="19" t="n">
        <f aca="false">DATE(Setup!$B$6,1,1)+200</f>
        <v>46223</v>
      </c>
      <c r="B205" s="16" t="n">
        <f aca="false">IF(YEAR($A205)&lt;&gt;Setup!$B$6,"",SUMIFS(Transactions!$G:$G,Transactions!$H:$H,B$4,Transactions!$A:$A,$A205))</f>
        <v>0</v>
      </c>
      <c r="C205" s="16" t="n">
        <f aca="false">IF(YEAR($A205)&lt;&gt;Setup!$B$6,"",SUMIFS(Transactions!$G:$G,Transactions!$H:$H,C$4,Transactions!$A:$A,$A205))</f>
        <v>0</v>
      </c>
      <c r="D205" s="16" t="n">
        <f aca="false">IF(YEAR($A205)&lt;&gt;Setup!$B$6,"",SUMIFS(Transactions!$G:$G,Transactions!$H:$H,D$4,Transactions!$A:$A,$A205))</f>
        <v>0</v>
      </c>
      <c r="E205" s="16" t="n">
        <f aca="false">IF(YEAR($A205)&lt;&gt;Setup!$B$6,"",SUMIFS(Transactions!$G:$G,Transactions!$H:$H,E$4,Transactions!$A:$A,$A205))</f>
        <v>0</v>
      </c>
      <c r="F205" s="16" t="n">
        <f aca="false">IF(YEAR($A205)&lt;&gt;Setup!$B$6,"",SUMIFS(Transactions!$G:$G,Transactions!$H:$H,F$4,Transactions!$A:$A,$A205))</f>
        <v>0</v>
      </c>
      <c r="G205" s="16" t="n">
        <f aca="false">IF(YEAR($A205)&lt;&gt;Setup!$B$6,"",SUMIFS(Transactions!$G:$G,Transactions!$H:$H,G$4,Transactions!$A:$A,$A205))</f>
        <v>0</v>
      </c>
      <c r="H205" s="16" t="n">
        <f aca="false">IF(YEAR($A205)&lt;&gt;Setup!$B$6,"",SUMIFS(Transactions!$G:$G,Transactions!$H:$H,H$4,Transactions!$A:$A,$A205))</f>
        <v>0</v>
      </c>
      <c r="I205" s="16" t="n">
        <f aca="false">IF(YEAR($A205)&lt;&gt;Setup!$B$6,"",SUMIFS(Transactions!$G:$G,Transactions!$H:$H,I$4,Transactions!$A:$A,$A205))</f>
        <v>0</v>
      </c>
      <c r="J205" s="16" t="n">
        <f aca="false">IF(YEAR($A205)&lt;&gt;Setup!$B$6,"",SUMIFS(Transactions!$G:$G,Transactions!$H:$H,J$4,Transactions!$A:$A,$A205))</f>
        <v>0</v>
      </c>
      <c r="K205" s="16" t="n">
        <f aca="false">IF(YEAR($A205)&lt;&gt;Setup!$B$6,"",SUMIFS(Transactions!$G:$G,Transactions!$H:$H,K$4,Transactions!$A:$A,$A205))</f>
        <v>0</v>
      </c>
      <c r="L205" s="16" t="n">
        <f aca="false">IF(YEAR($A205)&lt;&gt;Setup!$B$6,"",SUMIFS(Transactions!$G:$G,Transactions!$H:$H,L$4,Transactions!$A:$A,$A205))</f>
        <v>0</v>
      </c>
      <c r="M205" s="16" t="n">
        <f aca="false">IF(YEAR($A205)&lt;&gt;Setup!$B$6,"",SUMIFS(Transactions!$G:$G,Transactions!$H:$H,M$4,Transactions!$A:$A,$A205))</f>
        <v>0</v>
      </c>
      <c r="N205" s="16" t="n">
        <f aca="false">IF(YEAR($A205)&lt;&gt;Setup!$B$6,"",SUMIFS(Transactions!$G:$G,Transactions!$H:$H,N$4,Transactions!$A:$A,$A205))</f>
        <v>0</v>
      </c>
      <c r="O205" s="16" t="n">
        <f aca="false">IF(YEAR($A205)&lt;&gt;Setup!$B$6,"",SUMIFS(Transactions!$G:$G,Transactions!$H:$H,O$4,Transactions!$A:$A,$A205))</f>
        <v>0</v>
      </c>
      <c r="P205" s="16" t="n">
        <f aca="false">IF(YEAR($A205)&lt;&gt;Setup!$B$6,"",SUMIFS(Transactions!$G:$G,Transactions!$H:$H,P$4,Transactions!$A:$A,$A205))</f>
        <v>0</v>
      </c>
      <c r="Q205" s="16" t="n">
        <f aca="false">IF(YEAR($A205)&lt;&gt;Setup!$B$6,"",SUM(B205:C205))</f>
        <v>0</v>
      </c>
      <c r="R205" s="16" t="n">
        <f aca="false">IF(YEAR($A205)&lt;&gt;Setup!$B$6,"",SUM(D205:F205))</f>
        <v>0</v>
      </c>
      <c r="S205" s="16" t="n">
        <f aca="false">IF(YEAR($A205)&lt;&gt;Setup!$B$6,"",SUM(G205:L205))</f>
        <v>0</v>
      </c>
      <c r="T205" s="16" t="n">
        <f aca="false">IF(YEAR($A205)&lt;&gt;Setup!$B$6,"",SUM(M205:P205))</f>
        <v>0</v>
      </c>
      <c r="U205" s="20" t="n">
        <f aca="false">IF(YEAR($A205)&lt;&gt;Setup!$B$6,"",SUM(B205:P205))</f>
        <v>0</v>
      </c>
      <c r="V205" s="20" t="n">
        <f aca="false">IF(YEAR($A205)&lt;&gt;Setup!$B$6,"",N(V204)+U205)</f>
        <v>0</v>
      </c>
    </row>
    <row r="206" customFormat="false" ht="15" hidden="false" customHeight="false" outlineLevel="0" collapsed="false">
      <c r="A206" s="19" t="n">
        <f aca="false">DATE(Setup!$B$6,1,1)+201</f>
        <v>46224</v>
      </c>
      <c r="B206" s="16" t="n">
        <f aca="false">IF(YEAR($A206)&lt;&gt;Setup!$B$6,"",SUMIFS(Transactions!$G:$G,Transactions!$H:$H,B$4,Transactions!$A:$A,$A206))</f>
        <v>0</v>
      </c>
      <c r="C206" s="16" t="n">
        <f aca="false">IF(YEAR($A206)&lt;&gt;Setup!$B$6,"",SUMIFS(Transactions!$G:$G,Transactions!$H:$H,C$4,Transactions!$A:$A,$A206))</f>
        <v>0</v>
      </c>
      <c r="D206" s="16" t="n">
        <f aca="false">IF(YEAR($A206)&lt;&gt;Setup!$B$6,"",SUMIFS(Transactions!$G:$G,Transactions!$H:$H,D$4,Transactions!$A:$A,$A206))</f>
        <v>0</v>
      </c>
      <c r="E206" s="16" t="n">
        <f aca="false">IF(YEAR($A206)&lt;&gt;Setup!$B$6,"",SUMIFS(Transactions!$G:$G,Transactions!$H:$H,E$4,Transactions!$A:$A,$A206))</f>
        <v>0</v>
      </c>
      <c r="F206" s="16" t="n">
        <f aca="false">IF(YEAR($A206)&lt;&gt;Setup!$B$6,"",SUMIFS(Transactions!$G:$G,Transactions!$H:$H,F$4,Transactions!$A:$A,$A206))</f>
        <v>0</v>
      </c>
      <c r="G206" s="16" t="n">
        <f aca="false">IF(YEAR($A206)&lt;&gt;Setup!$B$6,"",SUMIFS(Transactions!$G:$G,Transactions!$H:$H,G$4,Transactions!$A:$A,$A206))</f>
        <v>0</v>
      </c>
      <c r="H206" s="16" t="n">
        <f aca="false">IF(YEAR($A206)&lt;&gt;Setup!$B$6,"",SUMIFS(Transactions!$G:$G,Transactions!$H:$H,H$4,Transactions!$A:$A,$A206))</f>
        <v>0</v>
      </c>
      <c r="I206" s="16" t="n">
        <f aca="false">IF(YEAR($A206)&lt;&gt;Setup!$B$6,"",SUMIFS(Transactions!$G:$G,Transactions!$H:$H,I$4,Transactions!$A:$A,$A206))</f>
        <v>0</v>
      </c>
      <c r="J206" s="16" t="n">
        <f aca="false">IF(YEAR($A206)&lt;&gt;Setup!$B$6,"",SUMIFS(Transactions!$G:$G,Transactions!$H:$H,J$4,Transactions!$A:$A,$A206))</f>
        <v>0</v>
      </c>
      <c r="K206" s="16" t="n">
        <f aca="false">IF(YEAR($A206)&lt;&gt;Setup!$B$6,"",SUMIFS(Transactions!$G:$G,Transactions!$H:$H,K$4,Transactions!$A:$A,$A206))</f>
        <v>0</v>
      </c>
      <c r="L206" s="16" t="n">
        <f aca="false">IF(YEAR($A206)&lt;&gt;Setup!$B$6,"",SUMIFS(Transactions!$G:$G,Transactions!$H:$H,L$4,Transactions!$A:$A,$A206))</f>
        <v>0</v>
      </c>
      <c r="M206" s="16" t="n">
        <f aca="false">IF(YEAR($A206)&lt;&gt;Setup!$B$6,"",SUMIFS(Transactions!$G:$G,Transactions!$H:$H,M$4,Transactions!$A:$A,$A206))</f>
        <v>0</v>
      </c>
      <c r="N206" s="16" t="n">
        <f aca="false">IF(YEAR($A206)&lt;&gt;Setup!$B$6,"",SUMIFS(Transactions!$G:$G,Transactions!$H:$H,N$4,Transactions!$A:$A,$A206))</f>
        <v>0</v>
      </c>
      <c r="O206" s="16" t="n">
        <f aca="false">IF(YEAR($A206)&lt;&gt;Setup!$B$6,"",SUMIFS(Transactions!$G:$G,Transactions!$H:$H,O$4,Transactions!$A:$A,$A206))</f>
        <v>0</v>
      </c>
      <c r="P206" s="16" t="n">
        <f aca="false">IF(YEAR($A206)&lt;&gt;Setup!$B$6,"",SUMIFS(Transactions!$G:$G,Transactions!$H:$H,P$4,Transactions!$A:$A,$A206))</f>
        <v>0</v>
      </c>
      <c r="Q206" s="16" t="n">
        <f aca="false">IF(YEAR($A206)&lt;&gt;Setup!$B$6,"",SUM(B206:C206))</f>
        <v>0</v>
      </c>
      <c r="R206" s="16" t="n">
        <f aca="false">IF(YEAR($A206)&lt;&gt;Setup!$B$6,"",SUM(D206:F206))</f>
        <v>0</v>
      </c>
      <c r="S206" s="16" t="n">
        <f aca="false">IF(YEAR($A206)&lt;&gt;Setup!$B$6,"",SUM(G206:L206))</f>
        <v>0</v>
      </c>
      <c r="T206" s="16" t="n">
        <f aca="false">IF(YEAR($A206)&lt;&gt;Setup!$B$6,"",SUM(M206:P206))</f>
        <v>0</v>
      </c>
      <c r="U206" s="20" t="n">
        <f aca="false">IF(YEAR($A206)&lt;&gt;Setup!$B$6,"",SUM(B206:P206))</f>
        <v>0</v>
      </c>
      <c r="V206" s="20" t="n">
        <f aca="false">IF(YEAR($A206)&lt;&gt;Setup!$B$6,"",N(V205)+U206)</f>
        <v>0</v>
      </c>
    </row>
    <row r="207" customFormat="false" ht="15" hidden="false" customHeight="false" outlineLevel="0" collapsed="false">
      <c r="A207" s="19" t="n">
        <f aca="false">DATE(Setup!$B$6,1,1)+202</f>
        <v>46225</v>
      </c>
      <c r="B207" s="16" t="n">
        <f aca="false">IF(YEAR($A207)&lt;&gt;Setup!$B$6,"",SUMIFS(Transactions!$G:$G,Transactions!$H:$H,B$4,Transactions!$A:$A,$A207))</f>
        <v>0</v>
      </c>
      <c r="C207" s="16" t="n">
        <f aca="false">IF(YEAR($A207)&lt;&gt;Setup!$B$6,"",SUMIFS(Transactions!$G:$G,Transactions!$H:$H,C$4,Transactions!$A:$A,$A207))</f>
        <v>0</v>
      </c>
      <c r="D207" s="16" t="n">
        <f aca="false">IF(YEAR($A207)&lt;&gt;Setup!$B$6,"",SUMIFS(Transactions!$G:$G,Transactions!$H:$H,D$4,Transactions!$A:$A,$A207))</f>
        <v>0</v>
      </c>
      <c r="E207" s="16" t="n">
        <f aca="false">IF(YEAR($A207)&lt;&gt;Setup!$B$6,"",SUMIFS(Transactions!$G:$G,Transactions!$H:$H,E$4,Transactions!$A:$A,$A207))</f>
        <v>0</v>
      </c>
      <c r="F207" s="16" t="n">
        <f aca="false">IF(YEAR($A207)&lt;&gt;Setup!$B$6,"",SUMIFS(Transactions!$G:$G,Transactions!$H:$H,F$4,Transactions!$A:$A,$A207))</f>
        <v>0</v>
      </c>
      <c r="G207" s="16" t="n">
        <f aca="false">IF(YEAR($A207)&lt;&gt;Setup!$B$6,"",SUMIFS(Transactions!$G:$G,Transactions!$H:$H,G$4,Transactions!$A:$A,$A207))</f>
        <v>0</v>
      </c>
      <c r="H207" s="16" t="n">
        <f aca="false">IF(YEAR($A207)&lt;&gt;Setup!$B$6,"",SUMIFS(Transactions!$G:$G,Transactions!$H:$H,H$4,Transactions!$A:$A,$A207))</f>
        <v>0</v>
      </c>
      <c r="I207" s="16" t="n">
        <f aca="false">IF(YEAR($A207)&lt;&gt;Setup!$B$6,"",SUMIFS(Transactions!$G:$G,Transactions!$H:$H,I$4,Transactions!$A:$A,$A207))</f>
        <v>0</v>
      </c>
      <c r="J207" s="16" t="n">
        <f aca="false">IF(YEAR($A207)&lt;&gt;Setup!$B$6,"",SUMIFS(Transactions!$G:$G,Transactions!$H:$H,J$4,Transactions!$A:$A,$A207))</f>
        <v>0</v>
      </c>
      <c r="K207" s="16" t="n">
        <f aca="false">IF(YEAR($A207)&lt;&gt;Setup!$B$6,"",SUMIFS(Transactions!$G:$G,Transactions!$H:$H,K$4,Transactions!$A:$A,$A207))</f>
        <v>0</v>
      </c>
      <c r="L207" s="16" t="n">
        <f aca="false">IF(YEAR($A207)&lt;&gt;Setup!$B$6,"",SUMIFS(Transactions!$G:$G,Transactions!$H:$H,L$4,Transactions!$A:$A,$A207))</f>
        <v>0</v>
      </c>
      <c r="M207" s="16" t="n">
        <f aca="false">IF(YEAR($A207)&lt;&gt;Setup!$B$6,"",SUMIFS(Transactions!$G:$G,Transactions!$H:$H,M$4,Transactions!$A:$A,$A207))</f>
        <v>0</v>
      </c>
      <c r="N207" s="16" t="n">
        <f aca="false">IF(YEAR($A207)&lt;&gt;Setup!$B$6,"",SUMIFS(Transactions!$G:$G,Transactions!$H:$H,N$4,Transactions!$A:$A,$A207))</f>
        <v>0</v>
      </c>
      <c r="O207" s="16" t="n">
        <f aca="false">IF(YEAR($A207)&lt;&gt;Setup!$B$6,"",SUMIFS(Transactions!$G:$G,Transactions!$H:$H,O$4,Transactions!$A:$A,$A207))</f>
        <v>0</v>
      </c>
      <c r="P207" s="16" t="n">
        <f aca="false">IF(YEAR($A207)&lt;&gt;Setup!$B$6,"",SUMIFS(Transactions!$G:$G,Transactions!$H:$H,P$4,Transactions!$A:$A,$A207))</f>
        <v>0</v>
      </c>
      <c r="Q207" s="16" t="n">
        <f aca="false">IF(YEAR($A207)&lt;&gt;Setup!$B$6,"",SUM(B207:C207))</f>
        <v>0</v>
      </c>
      <c r="R207" s="16" t="n">
        <f aca="false">IF(YEAR($A207)&lt;&gt;Setup!$B$6,"",SUM(D207:F207))</f>
        <v>0</v>
      </c>
      <c r="S207" s="16" t="n">
        <f aca="false">IF(YEAR($A207)&lt;&gt;Setup!$B$6,"",SUM(G207:L207))</f>
        <v>0</v>
      </c>
      <c r="T207" s="16" t="n">
        <f aca="false">IF(YEAR($A207)&lt;&gt;Setup!$B$6,"",SUM(M207:P207))</f>
        <v>0</v>
      </c>
      <c r="U207" s="20" t="n">
        <f aca="false">IF(YEAR($A207)&lt;&gt;Setup!$B$6,"",SUM(B207:P207))</f>
        <v>0</v>
      </c>
      <c r="V207" s="20" t="n">
        <f aca="false">IF(YEAR($A207)&lt;&gt;Setup!$B$6,"",N(V206)+U207)</f>
        <v>0</v>
      </c>
    </row>
    <row r="208" customFormat="false" ht="15" hidden="false" customHeight="false" outlineLevel="0" collapsed="false">
      <c r="A208" s="19" t="n">
        <f aca="false">DATE(Setup!$B$6,1,1)+203</f>
        <v>46226</v>
      </c>
      <c r="B208" s="16" t="n">
        <f aca="false">IF(YEAR($A208)&lt;&gt;Setup!$B$6,"",SUMIFS(Transactions!$G:$G,Transactions!$H:$H,B$4,Transactions!$A:$A,$A208))</f>
        <v>0</v>
      </c>
      <c r="C208" s="16" t="n">
        <f aca="false">IF(YEAR($A208)&lt;&gt;Setup!$B$6,"",SUMIFS(Transactions!$G:$G,Transactions!$H:$H,C$4,Transactions!$A:$A,$A208))</f>
        <v>0</v>
      </c>
      <c r="D208" s="16" t="n">
        <f aca="false">IF(YEAR($A208)&lt;&gt;Setup!$B$6,"",SUMIFS(Transactions!$G:$G,Transactions!$H:$H,D$4,Transactions!$A:$A,$A208))</f>
        <v>0</v>
      </c>
      <c r="E208" s="16" t="n">
        <f aca="false">IF(YEAR($A208)&lt;&gt;Setup!$B$6,"",SUMIFS(Transactions!$G:$G,Transactions!$H:$H,E$4,Transactions!$A:$A,$A208))</f>
        <v>0</v>
      </c>
      <c r="F208" s="16" t="n">
        <f aca="false">IF(YEAR($A208)&lt;&gt;Setup!$B$6,"",SUMIFS(Transactions!$G:$G,Transactions!$H:$H,F$4,Transactions!$A:$A,$A208))</f>
        <v>0</v>
      </c>
      <c r="G208" s="16" t="n">
        <f aca="false">IF(YEAR($A208)&lt;&gt;Setup!$B$6,"",SUMIFS(Transactions!$G:$G,Transactions!$H:$H,G$4,Transactions!$A:$A,$A208))</f>
        <v>0</v>
      </c>
      <c r="H208" s="16" t="n">
        <f aca="false">IF(YEAR($A208)&lt;&gt;Setup!$B$6,"",SUMIFS(Transactions!$G:$G,Transactions!$H:$H,H$4,Transactions!$A:$A,$A208))</f>
        <v>0</v>
      </c>
      <c r="I208" s="16" t="n">
        <f aca="false">IF(YEAR($A208)&lt;&gt;Setup!$B$6,"",SUMIFS(Transactions!$G:$G,Transactions!$H:$H,I$4,Transactions!$A:$A,$A208))</f>
        <v>0</v>
      </c>
      <c r="J208" s="16" t="n">
        <f aca="false">IF(YEAR($A208)&lt;&gt;Setup!$B$6,"",SUMIFS(Transactions!$G:$G,Transactions!$H:$H,J$4,Transactions!$A:$A,$A208))</f>
        <v>0</v>
      </c>
      <c r="K208" s="16" t="n">
        <f aca="false">IF(YEAR($A208)&lt;&gt;Setup!$B$6,"",SUMIFS(Transactions!$G:$G,Transactions!$H:$H,K$4,Transactions!$A:$A,$A208))</f>
        <v>0</v>
      </c>
      <c r="L208" s="16" t="n">
        <f aca="false">IF(YEAR($A208)&lt;&gt;Setup!$B$6,"",SUMIFS(Transactions!$G:$G,Transactions!$H:$H,L$4,Transactions!$A:$A,$A208))</f>
        <v>0</v>
      </c>
      <c r="M208" s="16" t="n">
        <f aca="false">IF(YEAR($A208)&lt;&gt;Setup!$B$6,"",SUMIFS(Transactions!$G:$G,Transactions!$H:$H,M$4,Transactions!$A:$A,$A208))</f>
        <v>0</v>
      </c>
      <c r="N208" s="16" t="n">
        <f aca="false">IF(YEAR($A208)&lt;&gt;Setup!$B$6,"",SUMIFS(Transactions!$G:$G,Transactions!$H:$H,N$4,Transactions!$A:$A,$A208))</f>
        <v>0</v>
      </c>
      <c r="O208" s="16" t="n">
        <f aca="false">IF(YEAR($A208)&lt;&gt;Setup!$B$6,"",SUMIFS(Transactions!$G:$G,Transactions!$H:$H,O$4,Transactions!$A:$A,$A208))</f>
        <v>0</v>
      </c>
      <c r="P208" s="16" t="n">
        <f aca="false">IF(YEAR($A208)&lt;&gt;Setup!$B$6,"",SUMIFS(Transactions!$G:$G,Transactions!$H:$H,P$4,Transactions!$A:$A,$A208))</f>
        <v>0</v>
      </c>
      <c r="Q208" s="16" t="n">
        <f aca="false">IF(YEAR($A208)&lt;&gt;Setup!$B$6,"",SUM(B208:C208))</f>
        <v>0</v>
      </c>
      <c r="R208" s="16" t="n">
        <f aca="false">IF(YEAR($A208)&lt;&gt;Setup!$B$6,"",SUM(D208:F208))</f>
        <v>0</v>
      </c>
      <c r="S208" s="16" t="n">
        <f aca="false">IF(YEAR($A208)&lt;&gt;Setup!$B$6,"",SUM(G208:L208))</f>
        <v>0</v>
      </c>
      <c r="T208" s="16" t="n">
        <f aca="false">IF(YEAR($A208)&lt;&gt;Setup!$B$6,"",SUM(M208:P208))</f>
        <v>0</v>
      </c>
      <c r="U208" s="20" t="n">
        <f aca="false">IF(YEAR($A208)&lt;&gt;Setup!$B$6,"",SUM(B208:P208))</f>
        <v>0</v>
      </c>
      <c r="V208" s="20" t="n">
        <f aca="false">IF(YEAR($A208)&lt;&gt;Setup!$B$6,"",N(V207)+U208)</f>
        <v>0</v>
      </c>
    </row>
    <row r="209" customFormat="false" ht="15" hidden="false" customHeight="false" outlineLevel="0" collapsed="false">
      <c r="A209" s="19" t="n">
        <f aca="false">DATE(Setup!$B$6,1,1)+204</f>
        <v>46227</v>
      </c>
      <c r="B209" s="16" t="n">
        <f aca="false">IF(YEAR($A209)&lt;&gt;Setup!$B$6,"",SUMIFS(Transactions!$G:$G,Transactions!$H:$H,B$4,Transactions!$A:$A,$A209))</f>
        <v>0</v>
      </c>
      <c r="C209" s="16" t="n">
        <f aca="false">IF(YEAR($A209)&lt;&gt;Setup!$B$6,"",SUMIFS(Transactions!$G:$G,Transactions!$H:$H,C$4,Transactions!$A:$A,$A209))</f>
        <v>0</v>
      </c>
      <c r="D209" s="16" t="n">
        <f aca="false">IF(YEAR($A209)&lt;&gt;Setup!$B$6,"",SUMIFS(Transactions!$G:$G,Transactions!$H:$H,D$4,Transactions!$A:$A,$A209))</f>
        <v>0</v>
      </c>
      <c r="E209" s="16" t="n">
        <f aca="false">IF(YEAR($A209)&lt;&gt;Setup!$B$6,"",SUMIFS(Transactions!$G:$G,Transactions!$H:$H,E$4,Transactions!$A:$A,$A209))</f>
        <v>0</v>
      </c>
      <c r="F209" s="16" t="n">
        <f aca="false">IF(YEAR($A209)&lt;&gt;Setup!$B$6,"",SUMIFS(Transactions!$G:$G,Transactions!$H:$H,F$4,Transactions!$A:$A,$A209))</f>
        <v>0</v>
      </c>
      <c r="G209" s="16" t="n">
        <f aca="false">IF(YEAR($A209)&lt;&gt;Setup!$B$6,"",SUMIFS(Transactions!$G:$G,Transactions!$H:$H,G$4,Transactions!$A:$A,$A209))</f>
        <v>0</v>
      </c>
      <c r="H209" s="16" t="n">
        <f aca="false">IF(YEAR($A209)&lt;&gt;Setup!$B$6,"",SUMIFS(Transactions!$G:$G,Transactions!$H:$H,H$4,Transactions!$A:$A,$A209))</f>
        <v>0</v>
      </c>
      <c r="I209" s="16" t="n">
        <f aca="false">IF(YEAR($A209)&lt;&gt;Setup!$B$6,"",SUMIFS(Transactions!$G:$G,Transactions!$H:$H,I$4,Transactions!$A:$A,$A209))</f>
        <v>0</v>
      </c>
      <c r="J209" s="16" t="n">
        <f aca="false">IF(YEAR($A209)&lt;&gt;Setup!$B$6,"",SUMIFS(Transactions!$G:$G,Transactions!$H:$H,J$4,Transactions!$A:$A,$A209))</f>
        <v>0</v>
      </c>
      <c r="K209" s="16" t="n">
        <f aca="false">IF(YEAR($A209)&lt;&gt;Setup!$B$6,"",SUMIFS(Transactions!$G:$G,Transactions!$H:$H,K$4,Transactions!$A:$A,$A209))</f>
        <v>0</v>
      </c>
      <c r="L209" s="16" t="n">
        <f aca="false">IF(YEAR($A209)&lt;&gt;Setup!$B$6,"",SUMIFS(Transactions!$G:$G,Transactions!$H:$H,L$4,Transactions!$A:$A,$A209))</f>
        <v>0</v>
      </c>
      <c r="M209" s="16" t="n">
        <f aca="false">IF(YEAR($A209)&lt;&gt;Setup!$B$6,"",SUMIFS(Transactions!$G:$G,Transactions!$H:$H,M$4,Transactions!$A:$A,$A209))</f>
        <v>0</v>
      </c>
      <c r="N209" s="16" t="n">
        <f aca="false">IF(YEAR($A209)&lt;&gt;Setup!$B$6,"",SUMIFS(Transactions!$G:$G,Transactions!$H:$H,N$4,Transactions!$A:$A,$A209))</f>
        <v>0</v>
      </c>
      <c r="O209" s="16" t="n">
        <f aca="false">IF(YEAR($A209)&lt;&gt;Setup!$B$6,"",SUMIFS(Transactions!$G:$G,Transactions!$H:$H,O$4,Transactions!$A:$A,$A209))</f>
        <v>0</v>
      </c>
      <c r="P209" s="16" t="n">
        <f aca="false">IF(YEAR($A209)&lt;&gt;Setup!$B$6,"",SUMIFS(Transactions!$G:$G,Transactions!$H:$H,P$4,Transactions!$A:$A,$A209))</f>
        <v>0</v>
      </c>
      <c r="Q209" s="16" t="n">
        <f aca="false">IF(YEAR($A209)&lt;&gt;Setup!$B$6,"",SUM(B209:C209))</f>
        <v>0</v>
      </c>
      <c r="R209" s="16" t="n">
        <f aca="false">IF(YEAR($A209)&lt;&gt;Setup!$B$6,"",SUM(D209:F209))</f>
        <v>0</v>
      </c>
      <c r="S209" s="16" t="n">
        <f aca="false">IF(YEAR($A209)&lt;&gt;Setup!$B$6,"",SUM(G209:L209))</f>
        <v>0</v>
      </c>
      <c r="T209" s="16" t="n">
        <f aca="false">IF(YEAR($A209)&lt;&gt;Setup!$B$6,"",SUM(M209:P209))</f>
        <v>0</v>
      </c>
      <c r="U209" s="20" t="n">
        <f aca="false">IF(YEAR($A209)&lt;&gt;Setup!$B$6,"",SUM(B209:P209))</f>
        <v>0</v>
      </c>
      <c r="V209" s="20" t="n">
        <f aca="false">IF(YEAR($A209)&lt;&gt;Setup!$B$6,"",N(V208)+U209)</f>
        <v>0</v>
      </c>
    </row>
    <row r="210" customFormat="false" ht="15" hidden="false" customHeight="false" outlineLevel="0" collapsed="false">
      <c r="A210" s="19" t="n">
        <f aca="false">DATE(Setup!$B$6,1,1)+205</f>
        <v>46228</v>
      </c>
      <c r="B210" s="16" t="n">
        <f aca="false">IF(YEAR($A210)&lt;&gt;Setup!$B$6,"",SUMIFS(Transactions!$G:$G,Transactions!$H:$H,B$4,Transactions!$A:$A,$A210))</f>
        <v>0</v>
      </c>
      <c r="C210" s="16" t="n">
        <f aca="false">IF(YEAR($A210)&lt;&gt;Setup!$B$6,"",SUMIFS(Transactions!$G:$G,Transactions!$H:$H,C$4,Transactions!$A:$A,$A210))</f>
        <v>0</v>
      </c>
      <c r="D210" s="16" t="n">
        <f aca="false">IF(YEAR($A210)&lt;&gt;Setup!$B$6,"",SUMIFS(Transactions!$G:$G,Transactions!$H:$H,D$4,Transactions!$A:$A,$A210))</f>
        <v>0</v>
      </c>
      <c r="E210" s="16" t="n">
        <f aca="false">IF(YEAR($A210)&lt;&gt;Setup!$B$6,"",SUMIFS(Transactions!$G:$G,Transactions!$H:$H,E$4,Transactions!$A:$A,$A210))</f>
        <v>0</v>
      </c>
      <c r="F210" s="16" t="n">
        <f aca="false">IF(YEAR($A210)&lt;&gt;Setup!$B$6,"",SUMIFS(Transactions!$G:$G,Transactions!$H:$H,F$4,Transactions!$A:$A,$A210))</f>
        <v>0</v>
      </c>
      <c r="G210" s="16" t="n">
        <f aca="false">IF(YEAR($A210)&lt;&gt;Setup!$B$6,"",SUMIFS(Transactions!$G:$G,Transactions!$H:$H,G$4,Transactions!$A:$A,$A210))</f>
        <v>0</v>
      </c>
      <c r="H210" s="16" t="n">
        <f aca="false">IF(YEAR($A210)&lt;&gt;Setup!$B$6,"",SUMIFS(Transactions!$G:$G,Transactions!$H:$H,H$4,Transactions!$A:$A,$A210))</f>
        <v>0</v>
      </c>
      <c r="I210" s="16" t="n">
        <f aca="false">IF(YEAR($A210)&lt;&gt;Setup!$B$6,"",SUMIFS(Transactions!$G:$G,Transactions!$H:$H,I$4,Transactions!$A:$A,$A210))</f>
        <v>0</v>
      </c>
      <c r="J210" s="16" t="n">
        <f aca="false">IF(YEAR($A210)&lt;&gt;Setup!$B$6,"",SUMIFS(Transactions!$G:$G,Transactions!$H:$H,J$4,Transactions!$A:$A,$A210))</f>
        <v>0</v>
      </c>
      <c r="K210" s="16" t="n">
        <f aca="false">IF(YEAR($A210)&lt;&gt;Setup!$B$6,"",SUMIFS(Transactions!$G:$G,Transactions!$H:$H,K$4,Transactions!$A:$A,$A210))</f>
        <v>0</v>
      </c>
      <c r="L210" s="16" t="n">
        <f aca="false">IF(YEAR($A210)&lt;&gt;Setup!$B$6,"",SUMIFS(Transactions!$G:$G,Transactions!$H:$H,L$4,Transactions!$A:$A,$A210))</f>
        <v>0</v>
      </c>
      <c r="M210" s="16" t="n">
        <f aca="false">IF(YEAR($A210)&lt;&gt;Setup!$B$6,"",SUMIFS(Transactions!$G:$G,Transactions!$H:$H,M$4,Transactions!$A:$A,$A210))</f>
        <v>0</v>
      </c>
      <c r="N210" s="16" t="n">
        <f aca="false">IF(YEAR($A210)&lt;&gt;Setup!$B$6,"",SUMIFS(Transactions!$G:$G,Transactions!$H:$H,N$4,Transactions!$A:$A,$A210))</f>
        <v>0</v>
      </c>
      <c r="O210" s="16" t="n">
        <f aca="false">IF(YEAR($A210)&lt;&gt;Setup!$B$6,"",SUMIFS(Transactions!$G:$G,Transactions!$H:$H,O$4,Transactions!$A:$A,$A210))</f>
        <v>0</v>
      </c>
      <c r="P210" s="16" t="n">
        <f aca="false">IF(YEAR($A210)&lt;&gt;Setup!$B$6,"",SUMIFS(Transactions!$G:$G,Transactions!$H:$H,P$4,Transactions!$A:$A,$A210))</f>
        <v>0</v>
      </c>
      <c r="Q210" s="16" t="n">
        <f aca="false">IF(YEAR($A210)&lt;&gt;Setup!$B$6,"",SUM(B210:C210))</f>
        <v>0</v>
      </c>
      <c r="R210" s="16" t="n">
        <f aca="false">IF(YEAR($A210)&lt;&gt;Setup!$B$6,"",SUM(D210:F210))</f>
        <v>0</v>
      </c>
      <c r="S210" s="16" t="n">
        <f aca="false">IF(YEAR($A210)&lt;&gt;Setup!$B$6,"",SUM(G210:L210))</f>
        <v>0</v>
      </c>
      <c r="T210" s="16" t="n">
        <f aca="false">IF(YEAR($A210)&lt;&gt;Setup!$B$6,"",SUM(M210:P210))</f>
        <v>0</v>
      </c>
      <c r="U210" s="20" t="n">
        <f aca="false">IF(YEAR($A210)&lt;&gt;Setup!$B$6,"",SUM(B210:P210))</f>
        <v>0</v>
      </c>
      <c r="V210" s="20" t="n">
        <f aca="false">IF(YEAR($A210)&lt;&gt;Setup!$B$6,"",N(V209)+U210)</f>
        <v>0</v>
      </c>
    </row>
    <row r="211" customFormat="false" ht="15" hidden="false" customHeight="false" outlineLevel="0" collapsed="false">
      <c r="A211" s="19" t="n">
        <f aca="false">DATE(Setup!$B$6,1,1)+206</f>
        <v>46229</v>
      </c>
      <c r="B211" s="16" t="n">
        <f aca="false">IF(YEAR($A211)&lt;&gt;Setup!$B$6,"",SUMIFS(Transactions!$G:$G,Transactions!$H:$H,B$4,Transactions!$A:$A,$A211))</f>
        <v>0</v>
      </c>
      <c r="C211" s="16" t="n">
        <f aca="false">IF(YEAR($A211)&lt;&gt;Setup!$B$6,"",SUMIFS(Transactions!$G:$G,Transactions!$H:$H,C$4,Transactions!$A:$A,$A211))</f>
        <v>0</v>
      </c>
      <c r="D211" s="16" t="n">
        <f aca="false">IF(YEAR($A211)&lt;&gt;Setup!$B$6,"",SUMIFS(Transactions!$G:$G,Transactions!$H:$H,D$4,Transactions!$A:$A,$A211))</f>
        <v>0</v>
      </c>
      <c r="E211" s="16" t="n">
        <f aca="false">IF(YEAR($A211)&lt;&gt;Setup!$B$6,"",SUMIFS(Transactions!$G:$G,Transactions!$H:$H,E$4,Transactions!$A:$A,$A211))</f>
        <v>0</v>
      </c>
      <c r="F211" s="16" t="n">
        <f aca="false">IF(YEAR($A211)&lt;&gt;Setup!$B$6,"",SUMIFS(Transactions!$G:$G,Transactions!$H:$H,F$4,Transactions!$A:$A,$A211))</f>
        <v>0</v>
      </c>
      <c r="G211" s="16" t="n">
        <f aca="false">IF(YEAR($A211)&lt;&gt;Setup!$B$6,"",SUMIFS(Transactions!$G:$G,Transactions!$H:$H,G$4,Transactions!$A:$A,$A211))</f>
        <v>0</v>
      </c>
      <c r="H211" s="16" t="n">
        <f aca="false">IF(YEAR($A211)&lt;&gt;Setup!$B$6,"",SUMIFS(Transactions!$G:$G,Transactions!$H:$H,H$4,Transactions!$A:$A,$A211))</f>
        <v>0</v>
      </c>
      <c r="I211" s="16" t="n">
        <f aca="false">IF(YEAR($A211)&lt;&gt;Setup!$B$6,"",SUMIFS(Transactions!$G:$G,Transactions!$H:$H,I$4,Transactions!$A:$A,$A211))</f>
        <v>0</v>
      </c>
      <c r="J211" s="16" t="n">
        <f aca="false">IF(YEAR($A211)&lt;&gt;Setup!$B$6,"",SUMIFS(Transactions!$G:$G,Transactions!$H:$H,J$4,Transactions!$A:$A,$A211))</f>
        <v>0</v>
      </c>
      <c r="K211" s="16" t="n">
        <f aca="false">IF(YEAR($A211)&lt;&gt;Setup!$B$6,"",SUMIFS(Transactions!$G:$G,Transactions!$H:$H,K$4,Transactions!$A:$A,$A211))</f>
        <v>0</v>
      </c>
      <c r="L211" s="16" t="n">
        <f aca="false">IF(YEAR($A211)&lt;&gt;Setup!$B$6,"",SUMIFS(Transactions!$G:$G,Transactions!$H:$H,L$4,Transactions!$A:$A,$A211))</f>
        <v>0</v>
      </c>
      <c r="M211" s="16" t="n">
        <f aca="false">IF(YEAR($A211)&lt;&gt;Setup!$B$6,"",SUMIFS(Transactions!$G:$G,Transactions!$H:$H,M$4,Transactions!$A:$A,$A211))</f>
        <v>0</v>
      </c>
      <c r="N211" s="16" t="n">
        <f aca="false">IF(YEAR($A211)&lt;&gt;Setup!$B$6,"",SUMIFS(Transactions!$G:$G,Transactions!$H:$H,N$4,Transactions!$A:$A,$A211))</f>
        <v>0</v>
      </c>
      <c r="O211" s="16" t="n">
        <f aca="false">IF(YEAR($A211)&lt;&gt;Setup!$B$6,"",SUMIFS(Transactions!$G:$G,Transactions!$H:$H,O$4,Transactions!$A:$A,$A211))</f>
        <v>0</v>
      </c>
      <c r="P211" s="16" t="n">
        <f aca="false">IF(YEAR($A211)&lt;&gt;Setup!$B$6,"",SUMIFS(Transactions!$G:$G,Transactions!$H:$H,P$4,Transactions!$A:$A,$A211))</f>
        <v>0</v>
      </c>
      <c r="Q211" s="16" t="n">
        <f aca="false">IF(YEAR($A211)&lt;&gt;Setup!$B$6,"",SUM(B211:C211))</f>
        <v>0</v>
      </c>
      <c r="R211" s="16" t="n">
        <f aca="false">IF(YEAR($A211)&lt;&gt;Setup!$B$6,"",SUM(D211:F211))</f>
        <v>0</v>
      </c>
      <c r="S211" s="16" t="n">
        <f aca="false">IF(YEAR($A211)&lt;&gt;Setup!$B$6,"",SUM(G211:L211))</f>
        <v>0</v>
      </c>
      <c r="T211" s="16" t="n">
        <f aca="false">IF(YEAR($A211)&lt;&gt;Setup!$B$6,"",SUM(M211:P211))</f>
        <v>0</v>
      </c>
      <c r="U211" s="20" t="n">
        <f aca="false">IF(YEAR($A211)&lt;&gt;Setup!$B$6,"",SUM(B211:P211))</f>
        <v>0</v>
      </c>
      <c r="V211" s="20" t="n">
        <f aca="false">IF(YEAR($A211)&lt;&gt;Setup!$B$6,"",N(V210)+U211)</f>
        <v>0</v>
      </c>
    </row>
    <row r="212" customFormat="false" ht="15" hidden="false" customHeight="false" outlineLevel="0" collapsed="false">
      <c r="A212" s="19" t="n">
        <f aca="false">DATE(Setup!$B$6,1,1)+207</f>
        <v>46230</v>
      </c>
      <c r="B212" s="16" t="n">
        <f aca="false">IF(YEAR($A212)&lt;&gt;Setup!$B$6,"",SUMIFS(Transactions!$G:$G,Transactions!$H:$H,B$4,Transactions!$A:$A,$A212))</f>
        <v>0</v>
      </c>
      <c r="C212" s="16" t="n">
        <f aca="false">IF(YEAR($A212)&lt;&gt;Setup!$B$6,"",SUMIFS(Transactions!$G:$G,Transactions!$H:$H,C$4,Transactions!$A:$A,$A212))</f>
        <v>0</v>
      </c>
      <c r="D212" s="16" t="n">
        <f aca="false">IF(YEAR($A212)&lt;&gt;Setup!$B$6,"",SUMIFS(Transactions!$G:$G,Transactions!$H:$H,D$4,Transactions!$A:$A,$A212))</f>
        <v>0</v>
      </c>
      <c r="E212" s="16" t="n">
        <f aca="false">IF(YEAR($A212)&lt;&gt;Setup!$B$6,"",SUMIFS(Transactions!$G:$G,Transactions!$H:$H,E$4,Transactions!$A:$A,$A212))</f>
        <v>0</v>
      </c>
      <c r="F212" s="16" t="n">
        <f aca="false">IF(YEAR($A212)&lt;&gt;Setup!$B$6,"",SUMIFS(Transactions!$G:$G,Transactions!$H:$H,F$4,Transactions!$A:$A,$A212))</f>
        <v>0</v>
      </c>
      <c r="G212" s="16" t="n">
        <f aca="false">IF(YEAR($A212)&lt;&gt;Setup!$B$6,"",SUMIFS(Transactions!$G:$G,Transactions!$H:$H,G$4,Transactions!$A:$A,$A212))</f>
        <v>0</v>
      </c>
      <c r="H212" s="16" t="n">
        <f aca="false">IF(YEAR($A212)&lt;&gt;Setup!$B$6,"",SUMIFS(Transactions!$G:$G,Transactions!$H:$H,H$4,Transactions!$A:$A,$A212))</f>
        <v>0</v>
      </c>
      <c r="I212" s="16" t="n">
        <f aca="false">IF(YEAR($A212)&lt;&gt;Setup!$B$6,"",SUMIFS(Transactions!$G:$G,Transactions!$H:$H,I$4,Transactions!$A:$A,$A212))</f>
        <v>0</v>
      </c>
      <c r="J212" s="16" t="n">
        <f aca="false">IF(YEAR($A212)&lt;&gt;Setup!$B$6,"",SUMIFS(Transactions!$G:$G,Transactions!$H:$H,J$4,Transactions!$A:$A,$A212))</f>
        <v>0</v>
      </c>
      <c r="K212" s="16" t="n">
        <f aca="false">IF(YEAR($A212)&lt;&gt;Setup!$B$6,"",SUMIFS(Transactions!$G:$G,Transactions!$H:$H,K$4,Transactions!$A:$A,$A212))</f>
        <v>0</v>
      </c>
      <c r="L212" s="16" t="n">
        <f aca="false">IF(YEAR($A212)&lt;&gt;Setup!$B$6,"",SUMIFS(Transactions!$G:$G,Transactions!$H:$H,L$4,Transactions!$A:$A,$A212))</f>
        <v>0</v>
      </c>
      <c r="M212" s="16" t="n">
        <f aca="false">IF(YEAR($A212)&lt;&gt;Setup!$B$6,"",SUMIFS(Transactions!$G:$G,Transactions!$H:$H,M$4,Transactions!$A:$A,$A212))</f>
        <v>0</v>
      </c>
      <c r="N212" s="16" t="n">
        <f aca="false">IF(YEAR($A212)&lt;&gt;Setup!$B$6,"",SUMIFS(Transactions!$G:$G,Transactions!$H:$H,N$4,Transactions!$A:$A,$A212))</f>
        <v>0</v>
      </c>
      <c r="O212" s="16" t="n">
        <f aca="false">IF(YEAR($A212)&lt;&gt;Setup!$B$6,"",SUMIFS(Transactions!$G:$G,Transactions!$H:$H,O$4,Transactions!$A:$A,$A212))</f>
        <v>0</v>
      </c>
      <c r="P212" s="16" t="n">
        <f aca="false">IF(YEAR($A212)&lt;&gt;Setup!$B$6,"",SUMIFS(Transactions!$G:$G,Transactions!$H:$H,P$4,Transactions!$A:$A,$A212))</f>
        <v>0</v>
      </c>
      <c r="Q212" s="16" t="n">
        <f aca="false">IF(YEAR($A212)&lt;&gt;Setup!$B$6,"",SUM(B212:C212))</f>
        <v>0</v>
      </c>
      <c r="R212" s="16" t="n">
        <f aca="false">IF(YEAR($A212)&lt;&gt;Setup!$B$6,"",SUM(D212:F212))</f>
        <v>0</v>
      </c>
      <c r="S212" s="16" t="n">
        <f aca="false">IF(YEAR($A212)&lt;&gt;Setup!$B$6,"",SUM(G212:L212))</f>
        <v>0</v>
      </c>
      <c r="T212" s="16" t="n">
        <f aca="false">IF(YEAR($A212)&lt;&gt;Setup!$B$6,"",SUM(M212:P212))</f>
        <v>0</v>
      </c>
      <c r="U212" s="20" t="n">
        <f aca="false">IF(YEAR($A212)&lt;&gt;Setup!$B$6,"",SUM(B212:P212))</f>
        <v>0</v>
      </c>
      <c r="V212" s="20" t="n">
        <f aca="false">IF(YEAR($A212)&lt;&gt;Setup!$B$6,"",N(V211)+U212)</f>
        <v>0</v>
      </c>
    </row>
    <row r="213" customFormat="false" ht="15" hidden="false" customHeight="false" outlineLevel="0" collapsed="false">
      <c r="A213" s="19" t="n">
        <f aca="false">DATE(Setup!$B$6,1,1)+208</f>
        <v>46231</v>
      </c>
      <c r="B213" s="16" t="n">
        <f aca="false">IF(YEAR($A213)&lt;&gt;Setup!$B$6,"",SUMIFS(Transactions!$G:$G,Transactions!$H:$H,B$4,Transactions!$A:$A,$A213))</f>
        <v>0</v>
      </c>
      <c r="C213" s="16" t="n">
        <f aca="false">IF(YEAR($A213)&lt;&gt;Setup!$B$6,"",SUMIFS(Transactions!$G:$G,Transactions!$H:$H,C$4,Transactions!$A:$A,$A213))</f>
        <v>0</v>
      </c>
      <c r="D213" s="16" t="n">
        <f aca="false">IF(YEAR($A213)&lt;&gt;Setup!$B$6,"",SUMIFS(Transactions!$G:$G,Transactions!$H:$H,D$4,Transactions!$A:$A,$A213))</f>
        <v>0</v>
      </c>
      <c r="E213" s="16" t="n">
        <f aca="false">IF(YEAR($A213)&lt;&gt;Setup!$B$6,"",SUMIFS(Transactions!$G:$G,Transactions!$H:$H,E$4,Transactions!$A:$A,$A213))</f>
        <v>0</v>
      </c>
      <c r="F213" s="16" t="n">
        <f aca="false">IF(YEAR($A213)&lt;&gt;Setup!$B$6,"",SUMIFS(Transactions!$G:$G,Transactions!$H:$H,F$4,Transactions!$A:$A,$A213))</f>
        <v>0</v>
      </c>
      <c r="G213" s="16" t="n">
        <f aca="false">IF(YEAR($A213)&lt;&gt;Setup!$B$6,"",SUMIFS(Transactions!$G:$G,Transactions!$H:$H,G$4,Transactions!$A:$A,$A213))</f>
        <v>0</v>
      </c>
      <c r="H213" s="16" t="n">
        <f aca="false">IF(YEAR($A213)&lt;&gt;Setup!$B$6,"",SUMIFS(Transactions!$G:$G,Transactions!$H:$H,H$4,Transactions!$A:$A,$A213))</f>
        <v>0</v>
      </c>
      <c r="I213" s="16" t="n">
        <f aca="false">IF(YEAR($A213)&lt;&gt;Setup!$B$6,"",SUMIFS(Transactions!$G:$G,Transactions!$H:$H,I$4,Transactions!$A:$A,$A213))</f>
        <v>0</v>
      </c>
      <c r="J213" s="16" t="n">
        <f aca="false">IF(YEAR($A213)&lt;&gt;Setup!$B$6,"",SUMIFS(Transactions!$G:$G,Transactions!$H:$H,J$4,Transactions!$A:$A,$A213))</f>
        <v>0</v>
      </c>
      <c r="K213" s="16" t="n">
        <f aca="false">IF(YEAR($A213)&lt;&gt;Setup!$B$6,"",SUMIFS(Transactions!$G:$G,Transactions!$H:$H,K$4,Transactions!$A:$A,$A213))</f>
        <v>0</v>
      </c>
      <c r="L213" s="16" t="n">
        <f aca="false">IF(YEAR($A213)&lt;&gt;Setup!$B$6,"",SUMIFS(Transactions!$G:$G,Transactions!$H:$H,L$4,Transactions!$A:$A,$A213))</f>
        <v>0</v>
      </c>
      <c r="M213" s="16" t="n">
        <f aca="false">IF(YEAR($A213)&lt;&gt;Setup!$B$6,"",SUMIFS(Transactions!$G:$G,Transactions!$H:$H,M$4,Transactions!$A:$A,$A213))</f>
        <v>0</v>
      </c>
      <c r="N213" s="16" t="n">
        <f aca="false">IF(YEAR($A213)&lt;&gt;Setup!$B$6,"",SUMIFS(Transactions!$G:$G,Transactions!$H:$H,N$4,Transactions!$A:$A,$A213))</f>
        <v>0</v>
      </c>
      <c r="O213" s="16" t="n">
        <f aca="false">IF(YEAR($A213)&lt;&gt;Setup!$B$6,"",SUMIFS(Transactions!$G:$G,Transactions!$H:$H,O$4,Transactions!$A:$A,$A213))</f>
        <v>0</v>
      </c>
      <c r="P213" s="16" t="n">
        <f aca="false">IF(YEAR($A213)&lt;&gt;Setup!$B$6,"",SUMIFS(Transactions!$G:$G,Transactions!$H:$H,P$4,Transactions!$A:$A,$A213))</f>
        <v>0</v>
      </c>
      <c r="Q213" s="16" t="n">
        <f aca="false">IF(YEAR($A213)&lt;&gt;Setup!$B$6,"",SUM(B213:C213))</f>
        <v>0</v>
      </c>
      <c r="R213" s="16" t="n">
        <f aca="false">IF(YEAR($A213)&lt;&gt;Setup!$B$6,"",SUM(D213:F213))</f>
        <v>0</v>
      </c>
      <c r="S213" s="16" t="n">
        <f aca="false">IF(YEAR($A213)&lt;&gt;Setup!$B$6,"",SUM(G213:L213))</f>
        <v>0</v>
      </c>
      <c r="T213" s="16" t="n">
        <f aca="false">IF(YEAR($A213)&lt;&gt;Setup!$B$6,"",SUM(M213:P213))</f>
        <v>0</v>
      </c>
      <c r="U213" s="20" t="n">
        <f aca="false">IF(YEAR($A213)&lt;&gt;Setup!$B$6,"",SUM(B213:P213))</f>
        <v>0</v>
      </c>
      <c r="V213" s="20" t="n">
        <f aca="false">IF(YEAR($A213)&lt;&gt;Setup!$B$6,"",N(V212)+U213)</f>
        <v>0</v>
      </c>
    </row>
    <row r="214" customFormat="false" ht="15" hidden="false" customHeight="false" outlineLevel="0" collapsed="false">
      <c r="A214" s="19" t="n">
        <f aca="false">DATE(Setup!$B$6,1,1)+209</f>
        <v>46232</v>
      </c>
      <c r="B214" s="16" t="n">
        <f aca="false">IF(YEAR($A214)&lt;&gt;Setup!$B$6,"",SUMIFS(Transactions!$G:$G,Transactions!$H:$H,B$4,Transactions!$A:$A,$A214))</f>
        <v>0</v>
      </c>
      <c r="C214" s="16" t="n">
        <f aca="false">IF(YEAR($A214)&lt;&gt;Setup!$B$6,"",SUMIFS(Transactions!$G:$G,Transactions!$H:$H,C$4,Transactions!$A:$A,$A214))</f>
        <v>0</v>
      </c>
      <c r="D214" s="16" t="n">
        <f aca="false">IF(YEAR($A214)&lt;&gt;Setup!$B$6,"",SUMIFS(Transactions!$G:$G,Transactions!$H:$H,D$4,Transactions!$A:$A,$A214))</f>
        <v>0</v>
      </c>
      <c r="E214" s="16" t="n">
        <f aca="false">IF(YEAR($A214)&lt;&gt;Setup!$B$6,"",SUMIFS(Transactions!$G:$G,Transactions!$H:$H,E$4,Transactions!$A:$A,$A214))</f>
        <v>0</v>
      </c>
      <c r="F214" s="16" t="n">
        <f aca="false">IF(YEAR($A214)&lt;&gt;Setup!$B$6,"",SUMIFS(Transactions!$G:$G,Transactions!$H:$H,F$4,Transactions!$A:$A,$A214))</f>
        <v>0</v>
      </c>
      <c r="G214" s="16" t="n">
        <f aca="false">IF(YEAR($A214)&lt;&gt;Setup!$B$6,"",SUMIFS(Transactions!$G:$G,Transactions!$H:$H,G$4,Transactions!$A:$A,$A214))</f>
        <v>0</v>
      </c>
      <c r="H214" s="16" t="n">
        <f aca="false">IF(YEAR($A214)&lt;&gt;Setup!$B$6,"",SUMIFS(Transactions!$G:$G,Transactions!$H:$H,H$4,Transactions!$A:$A,$A214))</f>
        <v>0</v>
      </c>
      <c r="I214" s="16" t="n">
        <f aca="false">IF(YEAR($A214)&lt;&gt;Setup!$B$6,"",SUMIFS(Transactions!$G:$G,Transactions!$H:$H,I$4,Transactions!$A:$A,$A214))</f>
        <v>0</v>
      </c>
      <c r="J214" s="16" t="n">
        <f aca="false">IF(YEAR($A214)&lt;&gt;Setup!$B$6,"",SUMIFS(Transactions!$G:$G,Transactions!$H:$H,J$4,Transactions!$A:$A,$A214))</f>
        <v>0</v>
      </c>
      <c r="K214" s="16" t="n">
        <f aca="false">IF(YEAR($A214)&lt;&gt;Setup!$B$6,"",SUMIFS(Transactions!$G:$G,Transactions!$H:$H,K$4,Transactions!$A:$A,$A214))</f>
        <v>0</v>
      </c>
      <c r="L214" s="16" t="n">
        <f aca="false">IF(YEAR($A214)&lt;&gt;Setup!$B$6,"",SUMIFS(Transactions!$G:$G,Transactions!$H:$H,L$4,Transactions!$A:$A,$A214))</f>
        <v>0</v>
      </c>
      <c r="M214" s="16" t="n">
        <f aca="false">IF(YEAR($A214)&lt;&gt;Setup!$B$6,"",SUMIFS(Transactions!$G:$G,Transactions!$H:$H,M$4,Transactions!$A:$A,$A214))</f>
        <v>0</v>
      </c>
      <c r="N214" s="16" t="n">
        <f aca="false">IF(YEAR($A214)&lt;&gt;Setup!$B$6,"",SUMIFS(Transactions!$G:$G,Transactions!$H:$H,N$4,Transactions!$A:$A,$A214))</f>
        <v>0</v>
      </c>
      <c r="O214" s="16" t="n">
        <f aca="false">IF(YEAR($A214)&lt;&gt;Setup!$B$6,"",SUMIFS(Transactions!$G:$G,Transactions!$H:$H,O$4,Transactions!$A:$A,$A214))</f>
        <v>0</v>
      </c>
      <c r="P214" s="16" t="n">
        <f aca="false">IF(YEAR($A214)&lt;&gt;Setup!$B$6,"",SUMIFS(Transactions!$G:$G,Transactions!$H:$H,P$4,Transactions!$A:$A,$A214))</f>
        <v>0</v>
      </c>
      <c r="Q214" s="16" t="n">
        <f aca="false">IF(YEAR($A214)&lt;&gt;Setup!$B$6,"",SUM(B214:C214))</f>
        <v>0</v>
      </c>
      <c r="R214" s="16" t="n">
        <f aca="false">IF(YEAR($A214)&lt;&gt;Setup!$B$6,"",SUM(D214:F214))</f>
        <v>0</v>
      </c>
      <c r="S214" s="16" t="n">
        <f aca="false">IF(YEAR($A214)&lt;&gt;Setup!$B$6,"",SUM(G214:L214))</f>
        <v>0</v>
      </c>
      <c r="T214" s="16" t="n">
        <f aca="false">IF(YEAR($A214)&lt;&gt;Setup!$B$6,"",SUM(M214:P214))</f>
        <v>0</v>
      </c>
      <c r="U214" s="20" t="n">
        <f aca="false">IF(YEAR($A214)&lt;&gt;Setup!$B$6,"",SUM(B214:P214))</f>
        <v>0</v>
      </c>
      <c r="V214" s="20" t="n">
        <f aca="false">IF(YEAR($A214)&lt;&gt;Setup!$B$6,"",N(V213)+U214)</f>
        <v>0</v>
      </c>
    </row>
    <row r="215" customFormat="false" ht="15" hidden="false" customHeight="false" outlineLevel="0" collapsed="false">
      <c r="A215" s="19" t="n">
        <f aca="false">DATE(Setup!$B$6,1,1)+210</f>
        <v>46233</v>
      </c>
      <c r="B215" s="16" t="n">
        <f aca="false">IF(YEAR($A215)&lt;&gt;Setup!$B$6,"",SUMIFS(Transactions!$G:$G,Transactions!$H:$H,B$4,Transactions!$A:$A,$A215))</f>
        <v>0</v>
      </c>
      <c r="C215" s="16" t="n">
        <f aca="false">IF(YEAR($A215)&lt;&gt;Setup!$B$6,"",SUMIFS(Transactions!$G:$G,Transactions!$H:$H,C$4,Transactions!$A:$A,$A215))</f>
        <v>0</v>
      </c>
      <c r="D215" s="16" t="n">
        <f aca="false">IF(YEAR($A215)&lt;&gt;Setup!$B$6,"",SUMIFS(Transactions!$G:$G,Transactions!$H:$H,D$4,Transactions!$A:$A,$A215))</f>
        <v>0</v>
      </c>
      <c r="E215" s="16" t="n">
        <f aca="false">IF(YEAR($A215)&lt;&gt;Setup!$B$6,"",SUMIFS(Transactions!$G:$G,Transactions!$H:$H,E$4,Transactions!$A:$A,$A215))</f>
        <v>0</v>
      </c>
      <c r="F215" s="16" t="n">
        <f aca="false">IF(YEAR($A215)&lt;&gt;Setup!$B$6,"",SUMIFS(Transactions!$G:$G,Transactions!$H:$H,F$4,Transactions!$A:$A,$A215))</f>
        <v>0</v>
      </c>
      <c r="G215" s="16" t="n">
        <f aca="false">IF(YEAR($A215)&lt;&gt;Setup!$B$6,"",SUMIFS(Transactions!$G:$G,Transactions!$H:$H,G$4,Transactions!$A:$A,$A215))</f>
        <v>0</v>
      </c>
      <c r="H215" s="16" t="n">
        <f aca="false">IF(YEAR($A215)&lt;&gt;Setup!$B$6,"",SUMIFS(Transactions!$G:$G,Transactions!$H:$H,H$4,Transactions!$A:$A,$A215))</f>
        <v>0</v>
      </c>
      <c r="I215" s="16" t="n">
        <f aca="false">IF(YEAR($A215)&lt;&gt;Setup!$B$6,"",SUMIFS(Transactions!$G:$G,Transactions!$H:$H,I$4,Transactions!$A:$A,$A215))</f>
        <v>0</v>
      </c>
      <c r="J215" s="16" t="n">
        <f aca="false">IF(YEAR($A215)&lt;&gt;Setup!$B$6,"",SUMIFS(Transactions!$G:$G,Transactions!$H:$H,J$4,Transactions!$A:$A,$A215))</f>
        <v>0</v>
      </c>
      <c r="K215" s="16" t="n">
        <f aca="false">IF(YEAR($A215)&lt;&gt;Setup!$B$6,"",SUMIFS(Transactions!$G:$G,Transactions!$H:$H,K$4,Transactions!$A:$A,$A215))</f>
        <v>0</v>
      </c>
      <c r="L215" s="16" t="n">
        <f aca="false">IF(YEAR($A215)&lt;&gt;Setup!$B$6,"",SUMIFS(Transactions!$G:$G,Transactions!$H:$H,L$4,Transactions!$A:$A,$A215))</f>
        <v>0</v>
      </c>
      <c r="M215" s="16" t="n">
        <f aca="false">IF(YEAR($A215)&lt;&gt;Setup!$B$6,"",SUMIFS(Transactions!$G:$G,Transactions!$H:$H,M$4,Transactions!$A:$A,$A215))</f>
        <v>0</v>
      </c>
      <c r="N215" s="16" t="n">
        <f aca="false">IF(YEAR($A215)&lt;&gt;Setup!$B$6,"",SUMIFS(Transactions!$G:$G,Transactions!$H:$H,N$4,Transactions!$A:$A,$A215))</f>
        <v>0</v>
      </c>
      <c r="O215" s="16" t="n">
        <f aca="false">IF(YEAR($A215)&lt;&gt;Setup!$B$6,"",SUMIFS(Transactions!$G:$G,Transactions!$H:$H,O$4,Transactions!$A:$A,$A215))</f>
        <v>0</v>
      </c>
      <c r="P215" s="16" t="n">
        <f aca="false">IF(YEAR($A215)&lt;&gt;Setup!$B$6,"",SUMIFS(Transactions!$G:$G,Transactions!$H:$H,P$4,Transactions!$A:$A,$A215))</f>
        <v>0</v>
      </c>
      <c r="Q215" s="16" t="n">
        <f aca="false">IF(YEAR($A215)&lt;&gt;Setup!$B$6,"",SUM(B215:C215))</f>
        <v>0</v>
      </c>
      <c r="R215" s="16" t="n">
        <f aca="false">IF(YEAR($A215)&lt;&gt;Setup!$B$6,"",SUM(D215:F215))</f>
        <v>0</v>
      </c>
      <c r="S215" s="16" t="n">
        <f aca="false">IF(YEAR($A215)&lt;&gt;Setup!$B$6,"",SUM(G215:L215))</f>
        <v>0</v>
      </c>
      <c r="T215" s="16" t="n">
        <f aca="false">IF(YEAR($A215)&lt;&gt;Setup!$B$6,"",SUM(M215:P215))</f>
        <v>0</v>
      </c>
      <c r="U215" s="20" t="n">
        <f aca="false">IF(YEAR($A215)&lt;&gt;Setup!$B$6,"",SUM(B215:P215))</f>
        <v>0</v>
      </c>
      <c r="V215" s="20" t="n">
        <f aca="false">IF(YEAR($A215)&lt;&gt;Setup!$B$6,"",N(V214)+U215)</f>
        <v>0</v>
      </c>
    </row>
    <row r="216" customFormat="false" ht="15" hidden="false" customHeight="false" outlineLevel="0" collapsed="false">
      <c r="A216" s="19" t="n">
        <f aca="false">DATE(Setup!$B$6,1,1)+211</f>
        <v>46234</v>
      </c>
      <c r="B216" s="16" t="n">
        <f aca="false">IF(YEAR($A216)&lt;&gt;Setup!$B$6,"",SUMIFS(Transactions!$G:$G,Transactions!$H:$H,B$4,Transactions!$A:$A,$A216))</f>
        <v>0</v>
      </c>
      <c r="C216" s="16" t="n">
        <f aca="false">IF(YEAR($A216)&lt;&gt;Setup!$B$6,"",SUMIFS(Transactions!$G:$G,Transactions!$H:$H,C$4,Transactions!$A:$A,$A216))</f>
        <v>0</v>
      </c>
      <c r="D216" s="16" t="n">
        <f aca="false">IF(YEAR($A216)&lt;&gt;Setup!$B$6,"",SUMIFS(Transactions!$G:$G,Transactions!$H:$H,D$4,Transactions!$A:$A,$A216))</f>
        <v>0</v>
      </c>
      <c r="E216" s="16" t="n">
        <f aca="false">IF(YEAR($A216)&lt;&gt;Setup!$B$6,"",SUMIFS(Transactions!$G:$G,Transactions!$H:$H,E$4,Transactions!$A:$A,$A216))</f>
        <v>0</v>
      </c>
      <c r="F216" s="16" t="n">
        <f aca="false">IF(YEAR($A216)&lt;&gt;Setup!$B$6,"",SUMIFS(Transactions!$G:$G,Transactions!$H:$H,F$4,Transactions!$A:$A,$A216))</f>
        <v>0</v>
      </c>
      <c r="G216" s="16" t="n">
        <f aca="false">IF(YEAR($A216)&lt;&gt;Setup!$B$6,"",SUMIFS(Transactions!$G:$G,Transactions!$H:$H,G$4,Transactions!$A:$A,$A216))</f>
        <v>0</v>
      </c>
      <c r="H216" s="16" t="n">
        <f aca="false">IF(YEAR($A216)&lt;&gt;Setup!$B$6,"",SUMIFS(Transactions!$G:$G,Transactions!$H:$H,H$4,Transactions!$A:$A,$A216))</f>
        <v>0</v>
      </c>
      <c r="I216" s="16" t="n">
        <f aca="false">IF(YEAR($A216)&lt;&gt;Setup!$B$6,"",SUMIFS(Transactions!$G:$G,Transactions!$H:$H,I$4,Transactions!$A:$A,$A216))</f>
        <v>0</v>
      </c>
      <c r="J216" s="16" t="n">
        <f aca="false">IF(YEAR($A216)&lt;&gt;Setup!$B$6,"",SUMIFS(Transactions!$G:$G,Transactions!$H:$H,J$4,Transactions!$A:$A,$A216))</f>
        <v>0</v>
      </c>
      <c r="K216" s="16" t="n">
        <f aca="false">IF(YEAR($A216)&lt;&gt;Setup!$B$6,"",SUMIFS(Transactions!$G:$G,Transactions!$H:$H,K$4,Transactions!$A:$A,$A216))</f>
        <v>0</v>
      </c>
      <c r="L216" s="16" t="n">
        <f aca="false">IF(YEAR($A216)&lt;&gt;Setup!$B$6,"",SUMIFS(Transactions!$G:$G,Transactions!$H:$H,L$4,Transactions!$A:$A,$A216))</f>
        <v>0</v>
      </c>
      <c r="M216" s="16" t="n">
        <f aca="false">IF(YEAR($A216)&lt;&gt;Setup!$B$6,"",SUMIFS(Transactions!$G:$G,Transactions!$H:$H,M$4,Transactions!$A:$A,$A216))</f>
        <v>0</v>
      </c>
      <c r="N216" s="16" t="n">
        <f aca="false">IF(YEAR($A216)&lt;&gt;Setup!$B$6,"",SUMIFS(Transactions!$G:$G,Transactions!$H:$H,N$4,Transactions!$A:$A,$A216))</f>
        <v>0</v>
      </c>
      <c r="O216" s="16" t="n">
        <f aca="false">IF(YEAR($A216)&lt;&gt;Setup!$B$6,"",SUMIFS(Transactions!$G:$G,Transactions!$H:$H,O$4,Transactions!$A:$A,$A216))</f>
        <v>0</v>
      </c>
      <c r="P216" s="16" t="n">
        <f aca="false">IF(YEAR($A216)&lt;&gt;Setup!$B$6,"",SUMIFS(Transactions!$G:$G,Transactions!$H:$H,P$4,Transactions!$A:$A,$A216))</f>
        <v>0</v>
      </c>
      <c r="Q216" s="16" t="n">
        <f aca="false">IF(YEAR($A216)&lt;&gt;Setup!$B$6,"",SUM(B216:C216))</f>
        <v>0</v>
      </c>
      <c r="R216" s="16" t="n">
        <f aca="false">IF(YEAR($A216)&lt;&gt;Setup!$B$6,"",SUM(D216:F216))</f>
        <v>0</v>
      </c>
      <c r="S216" s="16" t="n">
        <f aca="false">IF(YEAR($A216)&lt;&gt;Setup!$B$6,"",SUM(G216:L216))</f>
        <v>0</v>
      </c>
      <c r="T216" s="16" t="n">
        <f aca="false">IF(YEAR($A216)&lt;&gt;Setup!$B$6,"",SUM(M216:P216))</f>
        <v>0</v>
      </c>
      <c r="U216" s="20" t="n">
        <f aca="false">IF(YEAR($A216)&lt;&gt;Setup!$B$6,"",SUM(B216:P216))</f>
        <v>0</v>
      </c>
      <c r="V216" s="20" t="n">
        <f aca="false">IF(YEAR($A216)&lt;&gt;Setup!$B$6,"",N(V215)+U216)</f>
        <v>0</v>
      </c>
    </row>
    <row r="217" customFormat="false" ht="15" hidden="false" customHeight="false" outlineLevel="0" collapsed="false">
      <c r="A217" s="19" t="n">
        <f aca="false">DATE(Setup!$B$6,1,1)+212</f>
        <v>46235</v>
      </c>
      <c r="B217" s="16" t="n">
        <f aca="false">IF(YEAR($A217)&lt;&gt;Setup!$B$6,"",SUMIFS(Transactions!$G:$G,Transactions!$H:$H,B$4,Transactions!$A:$A,$A217))</f>
        <v>0</v>
      </c>
      <c r="C217" s="16" t="n">
        <f aca="false">IF(YEAR($A217)&lt;&gt;Setup!$B$6,"",SUMIFS(Transactions!$G:$G,Transactions!$H:$H,C$4,Transactions!$A:$A,$A217))</f>
        <v>0</v>
      </c>
      <c r="D217" s="16" t="n">
        <f aca="false">IF(YEAR($A217)&lt;&gt;Setup!$B$6,"",SUMIFS(Transactions!$G:$G,Transactions!$H:$H,D$4,Transactions!$A:$A,$A217))</f>
        <v>0</v>
      </c>
      <c r="E217" s="16" t="n">
        <f aca="false">IF(YEAR($A217)&lt;&gt;Setup!$B$6,"",SUMIFS(Transactions!$G:$G,Transactions!$H:$H,E$4,Transactions!$A:$A,$A217))</f>
        <v>0</v>
      </c>
      <c r="F217" s="16" t="n">
        <f aca="false">IF(YEAR($A217)&lt;&gt;Setup!$B$6,"",SUMIFS(Transactions!$G:$G,Transactions!$H:$H,F$4,Transactions!$A:$A,$A217))</f>
        <v>0</v>
      </c>
      <c r="G217" s="16" t="n">
        <f aca="false">IF(YEAR($A217)&lt;&gt;Setup!$B$6,"",SUMIFS(Transactions!$G:$G,Transactions!$H:$H,G$4,Transactions!$A:$A,$A217))</f>
        <v>0</v>
      </c>
      <c r="H217" s="16" t="n">
        <f aca="false">IF(YEAR($A217)&lt;&gt;Setup!$B$6,"",SUMIFS(Transactions!$G:$G,Transactions!$H:$H,H$4,Transactions!$A:$A,$A217))</f>
        <v>0</v>
      </c>
      <c r="I217" s="16" t="n">
        <f aca="false">IF(YEAR($A217)&lt;&gt;Setup!$B$6,"",SUMIFS(Transactions!$G:$G,Transactions!$H:$H,I$4,Transactions!$A:$A,$A217))</f>
        <v>0</v>
      </c>
      <c r="J217" s="16" t="n">
        <f aca="false">IF(YEAR($A217)&lt;&gt;Setup!$B$6,"",SUMIFS(Transactions!$G:$G,Transactions!$H:$H,J$4,Transactions!$A:$A,$A217))</f>
        <v>0</v>
      </c>
      <c r="K217" s="16" t="n">
        <f aca="false">IF(YEAR($A217)&lt;&gt;Setup!$B$6,"",SUMIFS(Transactions!$G:$G,Transactions!$H:$H,K$4,Transactions!$A:$A,$A217))</f>
        <v>0</v>
      </c>
      <c r="L217" s="16" t="n">
        <f aca="false">IF(YEAR($A217)&lt;&gt;Setup!$B$6,"",SUMIFS(Transactions!$G:$G,Transactions!$H:$H,L$4,Transactions!$A:$A,$A217))</f>
        <v>0</v>
      </c>
      <c r="M217" s="16" t="n">
        <f aca="false">IF(YEAR($A217)&lt;&gt;Setup!$B$6,"",SUMIFS(Transactions!$G:$G,Transactions!$H:$H,M$4,Transactions!$A:$A,$A217))</f>
        <v>0</v>
      </c>
      <c r="N217" s="16" t="n">
        <f aca="false">IF(YEAR($A217)&lt;&gt;Setup!$B$6,"",SUMIFS(Transactions!$G:$G,Transactions!$H:$H,N$4,Transactions!$A:$A,$A217))</f>
        <v>0</v>
      </c>
      <c r="O217" s="16" t="n">
        <f aca="false">IF(YEAR($A217)&lt;&gt;Setup!$B$6,"",SUMIFS(Transactions!$G:$G,Transactions!$H:$H,O$4,Transactions!$A:$A,$A217))</f>
        <v>0</v>
      </c>
      <c r="P217" s="16" t="n">
        <f aca="false">IF(YEAR($A217)&lt;&gt;Setup!$B$6,"",SUMIFS(Transactions!$G:$G,Transactions!$H:$H,P$4,Transactions!$A:$A,$A217))</f>
        <v>0</v>
      </c>
      <c r="Q217" s="16" t="n">
        <f aca="false">IF(YEAR($A217)&lt;&gt;Setup!$B$6,"",SUM(B217:C217))</f>
        <v>0</v>
      </c>
      <c r="R217" s="16" t="n">
        <f aca="false">IF(YEAR($A217)&lt;&gt;Setup!$B$6,"",SUM(D217:F217))</f>
        <v>0</v>
      </c>
      <c r="S217" s="16" t="n">
        <f aca="false">IF(YEAR($A217)&lt;&gt;Setup!$B$6,"",SUM(G217:L217))</f>
        <v>0</v>
      </c>
      <c r="T217" s="16" t="n">
        <f aca="false">IF(YEAR($A217)&lt;&gt;Setup!$B$6,"",SUM(M217:P217))</f>
        <v>0</v>
      </c>
      <c r="U217" s="20" t="n">
        <f aca="false">IF(YEAR($A217)&lt;&gt;Setup!$B$6,"",SUM(B217:P217))</f>
        <v>0</v>
      </c>
      <c r="V217" s="20" t="n">
        <f aca="false">IF(YEAR($A217)&lt;&gt;Setup!$B$6,"",N(V216)+U217)</f>
        <v>0</v>
      </c>
    </row>
    <row r="218" customFormat="false" ht="15" hidden="false" customHeight="false" outlineLevel="0" collapsed="false">
      <c r="A218" s="19" t="n">
        <f aca="false">DATE(Setup!$B$6,1,1)+213</f>
        <v>46236</v>
      </c>
      <c r="B218" s="16" t="n">
        <f aca="false">IF(YEAR($A218)&lt;&gt;Setup!$B$6,"",SUMIFS(Transactions!$G:$G,Transactions!$H:$H,B$4,Transactions!$A:$A,$A218))</f>
        <v>0</v>
      </c>
      <c r="C218" s="16" t="n">
        <f aca="false">IF(YEAR($A218)&lt;&gt;Setup!$B$6,"",SUMIFS(Transactions!$G:$G,Transactions!$H:$H,C$4,Transactions!$A:$A,$A218))</f>
        <v>0</v>
      </c>
      <c r="D218" s="16" t="n">
        <f aca="false">IF(YEAR($A218)&lt;&gt;Setup!$B$6,"",SUMIFS(Transactions!$G:$G,Transactions!$H:$H,D$4,Transactions!$A:$A,$A218))</f>
        <v>0</v>
      </c>
      <c r="E218" s="16" t="n">
        <f aca="false">IF(YEAR($A218)&lt;&gt;Setup!$B$6,"",SUMIFS(Transactions!$G:$G,Transactions!$H:$H,E$4,Transactions!$A:$A,$A218))</f>
        <v>0</v>
      </c>
      <c r="F218" s="16" t="n">
        <f aca="false">IF(YEAR($A218)&lt;&gt;Setup!$B$6,"",SUMIFS(Transactions!$G:$G,Transactions!$H:$H,F$4,Transactions!$A:$A,$A218))</f>
        <v>0</v>
      </c>
      <c r="G218" s="16" t="n">
        <f aca="false">IF(YEAR($A218)&lt;&gt;Setup!$B$6,"",SUMIFS(Transactions!$G:$G,Transactions!$H:$H,G$4,Transactions!$A:$A,$A218))</f>
        <v>0</v>
      </c>
      <c r="H218" s="16" t="n">
        <f aca="false">IF(YEAR($A218)&lt;&gt;Setup!$B$6,"",SUMIFS(Transactions!$G:$G,Transactions!$H:$H,H$4,Transactions!$A:$A,$A218))</f>
        <v>0</v>
      </c>
      <c r="I218" s="16" t="n">
        <f aca="false">IF(YEAR($A218)&lt;&gt;Setup!$B$6,"",SUMIFS(Transactions!$G:$G,Transactions!$H:$H,I$4,Transactions!$A:$A,$A218))</f>
        <v>0</v>
      </c>
      <c r="J218" s="16" t="n">
        <f aca="false">IF(YEAR($A218)&lt;&gt;Setup!$B$6,"",SUMIFS(Transactions!$G:$G,Transactions!$H:$H,J$4,Transactions!$A:$A,$A218))</f>
        <v>0</v>
      </c>
      <c r="K218" s="16" t="n">
        <f aca="false">IF(YEAR($A218)&lt;&gt;Setup!$B$6,"",SUMIFS(Transactions!$G:$G,Transactions!$H:$H,K$4,Transactions!$A:$A,$A218))</f>
        <v>0</v>
      </c>
      <c r="L218" s="16" t="n">
        <f aca="false">IF(YEAR($A218)&lt;&gt;Setup!$B$6,"",SUMIFS(Transactions!$G:$G,Transactions!$H:$H,L$4,Transactions!$A:$A,$A218))</f>
        <v>0</v>
      </c>
      <c r="M218" s="16" t="n">
        <f aca="false">IF(YEAR($A218)&lt;&gt;Setup!$B$6,"",SUMIFS(Transactions!$G:$G,Transactions!$H:$H,M$4,Transactions!$A:$A,$A218))</f>
        <v>0</v>
      </c>
      <c r="N218" s="16" t="n">
        <f aca="false">IF(YEAR($A218)&lt;&gt;Setup!$B$6,"",SUMIFS(Transactions!$G:$G,Transactions!$H:$H,N$4,Transactions!$A:$A,$A218))</f>
        <v>0</v>
      </c>
      <c r="O218" s="16" t="n">
        <f aca="false">IF(YEAR($A218)&lt;&gt;Setup!$B$6,"",SUMIFS(Transactions!$G:$G,Transactions!$H:$H,O$4,Transactions!$A:$A,$A218))</f>
        <v>0</v>
      </c>
      <c r="P218" s="16" t="n">
        <f aca="false">IF(YEAR($A218)&lt;&gt;Setup!$B$6,"",SUMIFS(Transactions!$G:$G,Transactions!$H:$H,P$4,Transactions!$A:$A,$A218))</f>
        <v>0</v>
      </c>
      <c r="Q218" s="16" t="n">
        <f aca="false">IF(YEAR($A218)&lt;&gt;Setup!$B$6,"",SUM(B218:C218))</f>
        <v>0</v>
      </c>
      <c r="R218" s="16" t="n">
        <f aca="false">IF(YEAR($A218)&lt;&gt;Setup!$B$6,"",SUM(D218:F218))</f>
        <v>0</v>
      </c>
      <c r="S218" s="16" t="n">
        <f aca="false">IF(YEAR($A218)&lt;&gt;Setup!$B$6,"",SUM(G218:L218))</f>
        <v>0</v>
      </c>
      <c r="T218" s="16" t="n">
        <f aca="false">IF(YEAR($A218)&lt;&gt;Setup!$B$6,"",SUM(M218:P218))</f>
        <v>0</v>
      </c>
      <c r="U218" s="20" t="n">
        <f aca="false">IF(YEAR($A218)&lt;&gt;Setup!$B$6,"",SUM(B218:P218))</f>
        <v>0</v>
      </c>
      <c r="V218" s="20" t="n">
        <f aca="false">IF(YEAR($A218)&lt;&gt;Setup!$B$6,"",N(V217)+U218)</f>
        <v>0</v>
      </c>
    </row>
    <row r="219" customFormat="false" ht="15" hidden="false" customHeight="false" outlineLevel="0" collapsed="false">
      <c r="A219" s="19" t="n">
        <f aca="false">DATE(Setup!$B$6,1,1)+214</f>
        <v>46237</v>
      </c>
      <c r="B219" s="16" t="n">
        <f aca="false">IF(YEAR($A219)&lt;&gt;Setup!$B$6,"",SUMIFS(Transactions!$G:$G,Transactions!$H:$H,B$4,Transactions!$A:$A,$A219))</f>
        <v>0</v>
      </c>
      <c r="C219" s="16" t="n">
        <f aca="false">IF(YEAR($A219)&lt;&gt;Setup!$B$6,"",SUMIFS(Transactions!$G:$G,Transactions!$H:$H,C$4,Transactions!$A:$A,$A219))</f>
        <v>0</v>
      </c>
      <c r="D219" s="16" t="n">
        <f aca="false">IF(YEAR($A219)&lt;&gt;Setup!$B$6,"",SUMIFS(Transactions!$G:$G,Transactions!$H:$H,D$4,Transactions!$A:$A,$A219))</f>
        <v>0</v>
      </c>
      <c r="E219" s="16" t="n">
        <f aca="false">IF(YEAR($A219)&lt;&gt;Setup!$B$6,"",SUMIFS(Transactions!$G:$G,Transactions!$H:$H,E$4,Transactions!$A:$A,$A219))</f>
        <v>0</v>
      </c>
      <c r="F219" s="16" t="n">
        <f aca="false">IF(YEAR($A219)&lt;&gt;Setup!$B$6,"",SUMIFS(Transactions!$G:$G,Transactions!$H:$H,F$4,Transactions!$A:$A,$A219))</f>
        <v>0</v>
      </c>
      <c r="G219" s="16" t="n">
        <f aca="false">IF(YEAR($A219)&lt;&gt;Setup!$B$6,"",SUMIFS(Transactions!$G:$G,Transactions!$H:$H,G$4,Transactions!$A:$A,$A219))</f>
        <v>0</v>
      </c>
      <c r="H219" s="16" t="n">
        <f aca="false">IF(YEAR($A219)&lt;&gt;Setup!$B$6,"",SUMIFS(Transactions!$G:$G,Transactions!$H:$H,H$4,Transactions!$A:$A,$A219))</f>
        <v>0</v>
      </c>
      <c r="I219" s="16" t="n">
        <f aca="false">IF(YEAR($A219)&lt;&gt;Setup!$B$6,"",SUMIFS(Transactions!$G:$G,Transactions!$H:$H,I$4,Transactions!$A:$A,$A219))</f>
        <v>0</v>
      </c>
      <c r="J219" s="16" t="n">
        <f aca="false">IF(YEAR($A219)&lt;&gt;Setup!$B$6,"",SUMIFS(Transactions!$G:$G,Transactions!$H:$H,J$4,Transactions!$A:$A,$A219))</f>
        <v>0</v>
      </c>
      <c r="K219" s="16" t="n">
        <f aca="false">IF(YEAR($A219)&lt;&gt;Setup!$B$6,"",SUMIFS(Transactions!$G:$G,Transactions!$H:$H,K$4,Transactions!$A:$A,$A219))</f>
        <v>0</v>
      </c>
      <c r="L219" s="16" t="n">
        <f aca="false">IF(YEAR($A219)&lt;&gt;Setup!$B$6,"",SUMIFS(Transactions!$G:$G,Transactions!$H:$H,L$4,Transactions!$A:$A,$A219))</f>
        <v>0</v>
      </c>
      <c r="M219" s="16" t="n">
        <f aca="false">IF(YEAR($A219)&lt;&gt;Setup!$B$6,"",SUMIFS(Transactions!$G:$G,Transactions!$H:$H,M$4,Transactions!$A:$A,$A219))</f>
        <v>0</v>
      </c>
      <c r="N219" s="16" t="n">
        <f aca="false">IF(YEAR($A219)&lt;&gt;Setup!$B$6,"",SUMIFS(Transactions!$G:$G,Transactions!$H:$H,N$4,Transactions!$A:$A,$A219))</f>
        <v>0</v>
      </c>
      <c r="O219" s="16" t="n">
        <f aca="false">IF(YEAR($A219)&lt;&gt;Setup!$B$6,"",SUMIFS(Transactions!$G:$G,Transactions!$H:$H,O$4,Transactions!$A:$A,$A219))</f>
        <v>0</v>
      </c>
      <c r="P219" s="16" t="n">
        <f aca="false">IF(YEAR($A219)&lt;&gt;Setup!$B$6,"",SUMIFS(Transactions!$G:$G,Transactions!$H:$H,P$4,Transactions!$A:$A,$A219))</f>
        <v>0</v>
      </c>
      <c r="Q219" s="16" t="n">
        <f aca="false">IF(YEAR($A219)&lt;&gt;Setup!$B$6,"",SUM(B219:C219))</f>
        <v>0</v>
      </c>
      <c r="R219" s="16" t="n">
        <f aca="false">IF(YEAR($A219)&lt;&gt;Setup!$B$6,"",SUM(D219:F219))</f>
        <v>0</v>
      </c>
      <c r="S219" s="16" t="n">
        <f aca="false">IF(YEAR($A219)&lt;&gt;Setup!$B$6,"",SUM(G219:L219))</f>
        <v>0</v>
      </c>
      <c r="T219" s="16" t="n">
        <f aca="false">IF(YEAR($A219)&lt;&gt;Setup!$B$6,"",SUM(M219:P219))</f>
        <v>0</v>
      </c>
      <c r="U219" s="20" t="n">
        <f aca="false">IF(YEAR($A219)&lt;&gt;Setup!$B$6,"",SUM(B219:P219))</f>
        <v>0</v>
      </c>
      <c r="V219" s="20" t="n">
        <f aca="false">IF(YEAR($A219)&lt;&gt;Setup!$B$6,"",N(V218)+U219)</f>
        <v>0</v>
      </c>
    </row>
    <row r="220" customFormat="false" ht="15" hidden="false" customHeight="false" outlineLevel="0" collapsed="false">
      <c r="A220" s="19" t="n">
        <f aca="false">DATE(Setup!$B$6,1,1)+215</f>
        <v>46238</v>
      </c>
      <c r="B220" s="16" t="n">
        <f aca="false">IF(YEAR($A220)&lt;&gt;Setup!$B$6,"",SUMIFS(Transactions!$G:$G,Transactions!$H:$H,B$4,Transactions!$A:$A,$A220))</f>
        <v>0</v>
      </c>
      <c r="C220" s="16" t="n">
        <f aca="false">IF(YEAR($A220)&lt;&gt;Setup!$B$6,"",SUMIFS(Transactions!$G:$G,Transactions!$H:$H,C$4,Transactions!$A:$A,$A220))</f>
        <v>0</v>
      </c>
      <c r="D220" s="16" t="n">
        <f aca="false">IF(YEAR($A220)&lt;&gt;Setup!$B$6,"",SUMIFS(Transactions!$G:$G,Transactions!$H:$H,D$4,Transactions!$A:$A,$A220))</f>
        <v>0</v>
      </c>
      <c r="E220" s="16" t="n">
        <f aca="false">IF(YEAR($A220)&lt;&gt;Setup!$B$6,"",SUMIFS(Transactions!$G:$G,Transactions!$H:$H,E$4,Transactions!$A:$A,$A220))</f>
        <v>0</v>
      </c>
      <c r="F220" s="16" t="n">
        <f aca="false">IF(YEAR($A220)&lt;&gt;Setup!$B$6,"",SUMIFS(Transactions!$G:$G,Transactions!$H:$H,F$4,Transactions!$A:$A,$A220))</f>
        <v>0</v>
      </c>
      <c r="G220" s="16" t="n">
        <f aca="false">IF(YEAR($A220)&lt;&gt;Setup!$B$6,"",SUMIFS(Transactions!$G:$G,Transactions!$H:$H,G$4,Transactions!$A:$A,$A220))</f>
        <v>0</v>
      </c>
      <c r="H220" s="16" t="n">
        <f aca="false">IF(YEAR($A220)&lt;&gt;Setup!$B$6,"",SUMIFS(Transactions!$G:$G,Transactions!$H:$H,H$4,Transactions!$A:$A,$A220))</f>
        <v>0</v>
      </c>
      <c r="I220" s="16" t="n">
        <f aca="false">IF(YEAR($A220)&lt;&gt;Setup!$B$6,"",SUMIFS(Transactions!$G:$G,Transactions!$H:$H,I$4,Transactions!$A:$A,$A220))</f>
        <v>0</v>
      </c>
      <c r="J220" s="16" t="n">
        <f aca="false">IF(YEAR($A220)&lt;&gt;Setup!$B$6,"",SUMIFS(Transactions!$G:$G,Transactions!$H:$H,J$4,Transactions!$A:$A,$A220))</f>
        <v>0</v>
      </c>
      <c r="K220" s="16" t="n">
        <f aca="false">IF(YEAR($A220)&lt;&gt;Setup!$B$6,"",SUMIFS(Transactions!$G:$G,Transactions!$H:$H,K$4,Transactions!$A:$A,$A220))</f>
        <v>0</v>
      </c>
      <c r="L220" s="16" t="n">
        <f aca="false">IF(YEAR($A220)&lt;&gt;Setup!$B$6,"",SUMIFS(Transactions!$G:$G,Transactions!$H:$H,L$4,Transactions!$A:$A,$A220))</f>
        <v>0</v>
      </c>
      <c r="M220" s="16" t="n">
        <f aca="false">IF(YEAR($A220)&lt;&gt;Setup!$B$6,"",SUMIFS(Transactions!$G:$G,Transactions!$H:$H,M$4,Transactions!$A:$A,$A220))</f>
        <v>0</v>
      </c>
      <c r="N220" s="16" t="n">
        <f aca="false">IF(YEAR($A220)&lt;&gt;Setup!$B$6,"",SUMIFS(Transactions!$G:$G,Transactions!$H:$H,N$4,Transactions!$A:$A,$A220))</f>
        <v>0</v>
      </c>
      <c r="O220" s="16" t="n">
        <f aca="false">IF(YEAR($A220)&lt;&gt;Setup!$B$6,"",SUMIFS(Transactions!$G:$G,Transactions!$H:$H,O$4,Transactions!$A:$A,$A220))</f>
        <v>0</v>
      </c>
      <c r="P220" s="16" t="n">
        <f aca="false">IF(YEAR($A220)&lt;&gt;Setup!$B$6,"",SUMIFS(Transactions!$G:$G,Transactions!$H:$H,P$4,Transactions!$A:$A,$A220))</f>
        <v>0</v>
      </c>
      <c r="Q220" s="16" t="n">
        <f aca="false">IF(YEAR($A220)&lt;&gt;Setup!$B$6,"",SUM(B220:C220))</f>
        <v>0</v>
      </c>
      <c r="R220" s="16" t="n">
        <f aca="false">IF(YEAR($A220)&lt;&gt;Setup!$B$6,"",SUM(D220:F220))</f>
        <v>0</v>
      </c>
      <c r="S220" s="16" t="n">
        <f aca="false">IF(YEAR($A220)&lt;&gt;Setup!$B$6,"",SUM(G220:L220))</f>
        <v>0</v>
      </c>
      <c r="T220" s="16" t="n">
        <f aca="false">IF(YEAR($A220)&lt;&gt;Setup!$B$6,"",SUM(M220:P220))</f>
        <v>0</v>
      </c>
      <c r="U220" s="20" t="n">
        <f aca="false">IF(YEAR($A220)&lt;&gt;Setup!$B$6,"",SUM(B220:P220))</f>
        <v>0</v>
      </c>
      <c r="V220" s="20" t="n">
        <f aca="false">IF(YEAR($A220)&lt;&gt;Setup!$B$6,"",N(V219)+U220)</f>
        <v>0</v>
      </c>
    </row>
    <row r="221" customFormat="false" ht="15" hidden="false" customHeight="false" outlineLevel="0" collapsed="false">
      <c r="A221" s="19" t="n">
        <f aca="false">DATE(Setup!$B$6,1,1)+216</f>
        <v>46239</v>
      </c>
      <c r="B221" s="16" t="n">
        <f aca="false">IF(YEAR($A221)&lt;&gt;Setup!$B$6,"",SUMIFS(Transactions!$G:$G,Transactions!$H:$H,B$4,Transactions!$A:$A,$A221))</f>
        <v>0</v>
      </c>
      <c r="C221" s="16" t="n">
        <f aca="false">IF(YEAR($A221)&lt;&gt;Setup!$B$6,"",SUMIFS(Transactions!$G:$G,Transactions!$H:$H,C$4,Transactions!$A:$A,$A221))</f>
        <v>0</v>
      </c>
      <c r="D221" s="16" t="n">
        <f aca="false">IF(YEAR($A221)&lt;&gt;Setup!$B$6,"",SUMIFS(Transactions!$G:$G,Transactions!$H:$H,D$4,Transactions!$A:$A,$A221))</f>
        <v>0</v>
      </c>
      <c r="E221" s="16" t="n">
        <f aca="false">IF(YEAR($A221)&lt;&gt;Setup!$B$6,"",SUMIFS(Transactions!$G:$G,Transactions!$H:$H,E$4,Transactions!$A:$A,$A221))</f>
        <v>0</v>
      </c>
      <c r="F221" s="16" t="n">
        <f aca="false">IF(YEAR($A221)&lt;&gt;Setup!$B$6,"",SUMIFS(Transactions!$G:$G,Transactions!$H:$H,F$4,Transactions!$A:$A,$A221))</f>
        <v>0</v>
      </c>
      <c r="G221" s="16" t="n">
        <f aca="false">IF(YEAR($A221)&lt;&gt;Setup!$B$6,"",SUMIFS(Transactions!$G:$G,Transactions!$H:$H,G$4,Transactions!$A:$A,$A221))</f>
        <v>0</v>
      </c>
      <c r="H221" s="16" t="n">
        <f aca="false">IF(YEAR($A221)&lt;&gt;Setup!$B$6,"",SUMIFS(Transactions!$G:$G,Transactions!$H:$H,H$4,Transactions!$A:$A,$A221))</f>
        <v>0</v>
      </c>
      <c r="I221" s="16" t="n">
        <f aca="false">IF(YEAR($A221)&lt;&gt;Setup!$B$6,"",SUMIFS(Transactions!$G:$G,Transactions!$H:$H,I$4,Transactions!$A:$A,$A221))</f>
        <v>0</v>
      </c>
      <c r="J221" s="16" t="n">
        <f aca="false">IF(YEAR($A221)&lt;&gt;Setup!$B$6,"",SUMIFS(Transactions!$G:$G,Transactions!$H:$H,J$4,Transactions!$A:$A,$A221))</f>
        <v>0</v>
      </c>
      <c r="K221" s="16" t="n">
        <f aca="false">IF(YEAR($A221)&lt;&gt;Setup!$B$6,"",SUMIFS(Transactions!$G:$G,Transactions!$H:$H,K$4,Transactions!$A:$A,$A221))</f>
        <v>0</v>
      </c>
      <c r="L221" s="16" t="n">
        <f aca="false">IF(YEAR($A221)&lt;&gt;Setup!$B$6,"",SUMIFS(Transactions!$G:$G,Transactions!$H:$H,L$4,Transactions!$A:$A,$A221))</f>
        <v>0</v>
      </c>
      <c r="M221" s="16" t="n">
        <f aca="false">IF(YEAR($A221)&lt;&gt;Setup!$B$6,"",SUMIFS(Transactions!$G:$G,Transactions!$H:$H,M$4,Transactions!$A:$A,$A221))</f>
        <v>0</v>
      </c>
      <c r="N221" s="16" t="n">
        <f aca="false">IF(YEAR($A221)&lt;&gt;Setup!$B$6,"",SUMIFS(Transactions!$G:$G,Transactions!$H:$H,N$4,Transactions!$A:$A,$A221))</f>
        <v>0</v>
      </c>
      <c r="O221" s="16" t="n">
        <f aca="false">IF(YEAR($A221)&lt;&gt;Setup!$B$6,"",SUMIFS(Transactions!$G:$G,Transactions!$H:$H,O$4,Transactions!$A:$A,$A221))</f>
        <v>0</v>
      </c>
      <c r="P221" s="16" t="n">
        <f aca="false">IF(YEAR($A221)&lt;&gt;Setup!$B$6,"",SUMIFS(Transactions!$G:$G,Transactions!$H:$H,P$4,Transactions!$A:$A,$A221))</f>
        <v>0</v>
      </c>
      <c r="Q221" s="16" t="n">
        <f aca="false">IF(YEAR($A221)&lt;&gt;Setup!$B$6,"",SUM(B221:C221))</f>
        <v>0</v>
      </c>
      <c r="R221" s="16" t="n">
        <f aca="false">IF(YEAR($A221)&lt;&gt;Setup!$B$6,"",SUM(D221:F221))</f>
        <v>0</v>
      </c>
      <c r="S221" s="16" t="n">
        <f aca="false">IF(YEAR($A221)&lt;&gt;Setup!$B$6,"",SUM(G221:L221))</f>
        <v>0</v>
      </c>
      <c r="T221" s="16" t="n">
        <f aca="false">IF(YEAR($A221)&lt;&gt;Setup!$B$6,"",SUM(M221:P221))</f>
        <v>0</v>
      </c>
      <c r="U221" s="20" t="n">
        <f aca="false">IF(YEAR($A221)&lt;&gt;Setup!$B$6,"",SUM(B221:P221))</f>
        <v>0</v>
      </c>
      <c r="V221" s="20" t="n">
        <f aca="false">IF(YEAR($A221)&lt;&gt;Setup!$B$6,"",N(V220)+U221)</f>
        <v>0</v>
      </c>
    </row>
    <row r="222" customFormat="false" ht="15" hidden="false" customHeight="false" outlineLevel="0" collapsed="false">
      <c r="A222" s="19" t="n">
        <f aca="false">DATE(Setup!$B$6,1,1)+217</f>
        <v>46240</v>
      </c>
      <c r="B222" s="16" t="n">
        <f aca="false">IF(YEAR($A222)&lt;&gt;Setup!$B$6,"",SUMIFS(Transactions!$G:$G,Transactions!$H:$H,B$4,Transactions!$A:$A,$A222))</f>
        <v>0</v>
      </c>
      <c r="C222" s="16" t="n">
        <f aca="false">IF(YEAR($A222)&lt;&gt;Setup!$B$6,"",SUMIFS(Transactions!$G:$G,Transactions!$H:$H,C$4,Transactions!$A:$A,$A222))</f>
        <v>0</v>
      </c>
      <c r="D222" s="16" t="n">
        <f aca="false">IF(YEAR($A222)&lt;&gt;Setup!$B$6,"",SUMIFS(Transactions!$G:$G,Transactions!$H:$H,D$4,Transactions!$A:$A,$A222))</f>
        <v>0</v>
      </c>
      <c r="E222" s="16" t="n">
        <f aca="false">IF(YEAR($A222)&lt;&gt;Setup!$B$6,"",SUMIFS(Transactions!$G:$G,Transactions!$H:$H,E$4,Transactions!$A:$A,$A222))</f>
        <v>0</v>
      </c>
      <c r="F222" s="16" t="n">
        <f aca="false">IF(YEAR($A222)&lt;&gt;Setup!$B$6,"",SUMIFS(Transactions!$G:$G,Transactions!$H:$H,F$4,Transactions!$A:$A,$A222))</f>
        <v>0</v>
      </c>
      <c r="G222" s="16" t="n">
        <f aca="false">IF(YEAR($A222)&lt;&gt;Setup!$B$6,"",SUMIFS(Transactions!$G:$G,Transactions!$H:$H,G$4,Transactions!$A:$A,$A222))</f>
        <v>0</v>
      </c>
      <c r="H222" s="16" t="n">
        <f aca="false">IF(YEAR($A222)&lt;&gt;Setup!$B$6,"",SUMIFS(Transactions!$G:$G,Transactions!$H:$H,H$4,Transactions!$A:$A,$A222))</f>
        <v>0</v>
      </c>
      <c r="I222" s="16" t="n">
        <f aca="false">IF(YEAR($A222)&lt;&gt;Setup!$B$6,"",SUMIFS(Transactions!$G:$G,Transactions!$H:$H,I$4,Transactions!$A:$A,$A222))</f>
        <v>0</v>
      </c>
      <c r="J222" s="16" t="n">
        <f aca="false">IF(YEAR($A222)&lt;&gt;Setup!$B$6,"",SUMIFS(Transactions!$G:$G,Transactions!$H:$H,J$4,Transactions!$A:$A,$A222))</f>
        <v>0</v>
      </c>
      <c r="K222" s="16" t="n">
        <f aca="false">IF(YEAR($A222)&lt;&gt;Setup!$B$6,"",SUMIFS(Transactions!$G:$G,Transactions!$H:$H,K$4,Transactions!$A:$A,$A222))</f>
        <v>0</v>
      </c>
      <c r="L222" s="16" t="n">
        <f aca="false">IF(YEAR($A222)&lt;&gt;Setup!$B$6,"",SUMIFS(Transactions!$G:$G,Transactions!$H:$H,L$4,Transactions!$A:$A,$A222))</f>
        <v>0</v>
      </c>
      <c r="M222" s="16" t="n">
        <f aca="false">IF(YEAR($A222)&lt;&gt;Setup!$B$6,"",SUMIFS(Transactions!$G:$G,Transactions!$H:$H,M$4,Transactions!$A:$A,$A222))</f>
        <v>0</v>
      </c>
      <c r="N222" s="16" t="n">
        <f aca="false">IF(YEAR($A222)&lt;&gt;Setup!$B$6,"",SUMIFS(Transactions!$G:$G,Transactions!$H:$H,N$4,Transactions!$A:$A,$A222))</f>
        <v>0</v>
      </c>
      <c r="O222" s="16" t="n">
        <f aca="false">IF(YEAR($A222)&lt;&gt;Setup!$B$6,"",SUMIFS(Transactions!$G:$G,Transactions!$H:$H,O$4,Transactions!$A:$A,$A222))</f>
        <v>0</v>
      </c>
      <c r="P222" s="16" t="n">
        <f aca="false">IF(YEAR($A222)&lt;&gt;Setup!$B$6,"",SUMIFS(Transactions!$G:$G,Transactions!$H:$H,P$4,Transactions!$A:$A,$A222))</f>
        <v>0</v>
      </c>
      <c r="Q222" s="16" t="n">
        <f aca="false">IF(YEAR($A222)&lt;&gt;Setup!$B$6,"",SUM(B222:C222))</f>
        <v>0</v>
      </c>
      <c r="R222" s="16" t="n">
        <f aca="false">IF(YEAR($A222)&lt;&gt;Setup!$B$6,"",SUM(D222:F222))</f>
        <v>0</v>
      </c>
      <c r="S222" s="16" t="n">
        <f aca="false">IF(YEAR($A222)&lt;&gt;Setup!$B$6,"",SUM(G222:L222))</f>
        <v>0</v>
      </c>
      <c r="T222" s="16" t="n">
        <f aca="false">IF(YEAR($A222)&lt;&gt;Setup!$B$6,"",SUM(M222:P222))</f>
        <v>0</v>
      </c>
      <c r="U222" s="20" t="n">
        <f aca="false">IF(YEAR($A222)&lt;&gt;Setup!$B$6,"",SUM(B222:P222))</f>
        <v>0</v>
      </c>
      <c r="V222" s="20" t="n">
        <f aca="false">IF(YEAR($A222)&lt;&gt;Setup!$B$6,"",N(V221)+U222)</f>
        <v>0</v>
      </c>
    </row>
    <row r="223" customFormat="false" ht="15" hidden="false" customHeight="false" outlineLevel="0" collapsed="false">
      <c r="A223" s="19" t="n">
        <f aca="false">DATE(Setup!$B$6,1,1)+218</f>
        <v>46241</v>
      </c>
      <c r="B223" s="16" t="n">
        <f aca="false">IF(YEAR($A223)&lt;&gt;Setup!$B$6,"",SUMIFS(Transactions!$G:$G,Transactions!$H:$H,B$4,Transactions!$A:$A,$A223))</f>
        <v>0</v>
      </c>
      <c r="C223" s="16" t="n">
        <f aca="false">IF(YEAR($A223)&lt;&gt;Setup!$B$6,"",SUMIFS(Transactions!$G:$G,Transactions!$H:$H,C$4,Transactions!$A:$A,$A223))</f>
        <v>0</v>
      </c>
      <c r="D223" s="16" t="n">
        <f aca="false">IF(YEAR($A223)&lt;&gt;Setup!$B$6,"",SUMIFS(Transactions!$G:$G,Transactions!$H:$H,D$4,Transactions!$A:$A,$A223))</f>
        <v>0</v>
      </c>
      <c r="E223" s="16" t="n">
        <f aca="false">IF(YEAR($A223)&lt;&gt;Setup!$B$6,"",SUMIFS(Transactions!$G:$G,Transactions!$H:$H,E$4,Transactions!$A:$A,$A223))</f>
        <v>0</v>
      </c>
      <c r="F223" s="16" t="n">
        <f aca="false">IF(YEAR($A223)&lt;&gt;Setup!$B$6,"",SUMIFS(Transactions!$G:$G,Transactions!$H:$H,F$4,Transactions!$A:$A,$A223))</f>
        <v>0</v>
      </c>
      <c r="G223" s="16" t="n">
        <f aca="false">IF(YEAR($A223)&lt;&gt;Setup!$B$6,"",SUMIFS(Transactions!$G:$G,Transactions!$H:$H,G$4,Transactions!$A:$A,$A223))</f>
        <v>0</v>
      </c>
      <c r="H223" s="16" t="n">
        <f aca="false">IF(YEAR($A223)&lt;&gt;Setup!$B$6,"",SUMIFS(Transactions!$G:$G,Transactions!$H:$H,H$4,Transactions!$A:$A,$A223))</f>
        <v>0</v>
      </c>
      <c r="I223" s="16" t="n">
        <f aca="false">IF(YEAR($A223)&lt;&gt;Setup!$B$6,"",SUMIFS(Transactions!$G:$G,Transactions!$H:$H,I$4,Transactions!$A:$A,$A223))</f>
        <v>0</v>
      </c>
      <c r="J223" s="16" t="n">
        <f aca="false">IF(YEAR($A223)&lt;&gt;Setup!$B$6,"",SUMIFS(Transactions!$G:$G,Transactions!$H:$H,J$4,Transactions!$A:$A,$A223))</f>
        <v>0</v>
      </c>
      <c r="K223" s="16" t="n">
        <f aca="false">IF(YEAR($A223)&lt;&gt;Setup!$B$6,"",SUMIFS(Transactions!$G:$G,Transactions!$H:$H,K$4,Transactions!$A:$A,$A223))</f>
        <v>0</v>
      </c>
      <c r="L223" s="16" t="n">
        <f aca="false">IF(YEAR($A223)&lt;&gt;Setup!$B$6,"",SUMIFS(Transactions!$G:$G,Transactions!$H:$H,L$4,Transactions!$A:$A,$A223))</f>
        <v>0</v>
      </c>
      <c r="M223" s="16" t="n">
        <f aca="false">IF(YEAR($A223)&lt;&gt;Setup!$B$6,"",SUMIFS(Transactions!$G:$G,Transactions!$H:$H,M$4,Transactions!$A:$A,$A223))</f>
        <v>0</v>
      </c>
      <c r="N223" s="16" t="n">
        <f aca="false">IF(YEAR($A223)&lt;&gt;Setup!$B$6,"",SUMIFS(Transactions!$G:$G,Transactions!$H:$H,N$4,Transactions!$A:$A,$A223))</f>
        <v>0</v>
      </c>
      <c r="O223" s="16" t="n">
        <f aca="false">IF(YEAR($A223)&lt;&gt;Setup!$B$6,"",SUMIFS(Transactions!$G:$G,Transactions!$H:$H,O$4,Transactions!$A:$A,$A223))</f>
        <v>0</v>
      </c>
      <c r="P223" s="16" t="n">
        <f aca="false">IF(YEAR($A223)&lt;&gt;Setup!$B$6,"",SUMIFS(Transactions!$G:$G,Transactions!$H:$H,P$4,Transactions!$A:$A,$A223))</f>
        <v>0</v>
      </c>
      <c r="Q223" s="16" t="n">
        <f aca="false">IF(YEAR($A223)&lt;&gt;Setup!$B$6,"",SUM(B223:C223))</f>
        <v>0</v>
      </c>
      <c r="R223" s="16" t="n">
        <f aca="false">IF(YEAR($A223)&lt;&gt;Setup!$B$6,"",SUM(D223:F223))</f>
        <v>0</v>
      </c>
      <c r="S223" s="16" t="n">
        <f aca="false">IF(YEAR($A223)&lt;&gt;Setup!$B$6,"",SUM(G223:L223))</f>
        <v>0</v>
      </c>
      <c r="T223" s="16" t="n">
        <f aca="false">IF(YEAR($A223)&lt;&gt;Setup!$B$6,"",SUM(M223:P223))</f>
        <v>0</v>
      </c>
      <c r="U223" s="20" t="n">
        <f aca="false">IF(YEAR($A223)&lt;&gt;Setup!$B$6,"",SUM(B223:P223))</f>
        <v>0</v>
      </c>
      <c r="V223" s="20" t="n">
        <f aca="false">IF(YEAR($A223)&lt;&gt;Setup!$B$6,"",N(V222)+U223)</f>
        <v>0</v>
      </c>
    </row>
    <row r="224" customFormat="false" ht="15" hidden="false" customHeight="false" outlineLevel="0" collapsed="false">
      <c r="A224" s="19" t="n">
        <f aca="false">DATE(Setup!$B$6,1,1)+219</f>
        <v>46242</v>
      </c>
      <c r="B224" s="16" t="n">
        <f aca="false">IF(YEAR($A224)&lt;&gt;Setup!$B$6,"",SUMIFS(Transactions!$G:$G,Transactions!$H:$H,B$4,Transactions!$A:$A,$A224))</f>
        <v>0</v>
      </c>
      <c r="C224" s="16" t="n">
        <f aca="false">IF(YEAR($A224)&lt;&gt;Setup!$B$6,"",SUMIFS(Transactions!$G:$G,Transactions!$H:$H,C$4,Transactions!$A:$A,$A224))</f>
        <v>0</v>
      </c>
      <c r="D224" s="16" t="n">
        <f aca="false">IF(YEAR($A224)&lt;&gt;Setup!$B$6,"",SUMIFS(Transactions!$G:$G,Transactions!$H:$H,D$4,Transactions!$A:$A,$A224))</f>
        <v>0</v>
      </c>
      <c r="E224" s="16" t="n">
        <f aca="false">IF(YEAR($A224)&lt;&gt;Setup!$B$6,"",SUMIFS(Transactions!$G:$G,Transactions!$H:$H,E$4,Transactions!$A:$A,$A224))</f>
        <v>0</v>
      </c>
      <c r="F224" s="16" t="n">
        <f aca="false">IF(YEAR($A224)&lt;&gt;Setup!$B$6,"",SUMIFS(Transactions!$G:$G,Transactions!$H:$H,F$4,Transactions!$A:$A,$A224))</f>
        <v>0</v>
      </c>
      <c r="G224" s="16" t="n">
        <f aca="false">IF(YEAR($A224)&lt;&gt;Setup!$B$6,"",SUMIFS(Transactions!$G:$G,Transactions!$H:$H,G$4,Transactions!$A:$A,$A224))</f>
        <v>0</v>
      </c>
      <c r="H224" s="16" t="n">
        <f aca="false">IF(YEAR($A224)&lt;&gt;Setup!$B$6,"",SUMIFS(Transactions!$G:$G,Transactions!$H:$H,H$4,Transactions!$A:$A,$A224))</f>
        <v>0</v>
      </c>
      <c r="I224" s="16" t="n">
        <f aca="false">IF(YEAR($A224)&lt;&gt;Setup!$B$6,"",SUMIFS(Transactions!$G:$G,Transactions!$H:$H,I$4,Transactions!$A:$A,$A224))</f>
        <v>0</v>
      </c>
      <c r="J224" s="16" t="n">
        <f aca="false">IF(YEAR($A224)&lt;&gt;Setup!$B$6,"",SUMIFS(Transactions!$G:$G,Transactions!$H:$H,J$4,Transactions!$A:$A,$A224))</f>
        <v>0</v>
      </c>
      <c r="K224" s="16" t="n">
        <f aca="false">IF(YEAR($A224)&lt;&gt;Setup!$B$6,"",SUMIFS(Transactions!$G:$G,Transactions!$H:$H,K$4,Transactions!$A:$A,$A224))</f>
        <v>0</v>
      </c>
      <c r="L224" s="16" t="n">
        <f aca="false">IF(YEAR($A224)&lt;&gt;Setup!$B$6,"",SUMIFS(Transactions!$G:$G,Transactions!$H:$H,L$4,Transactions!$A:$A,$A224))</f>
        <v>0</v>
      </c>
      <c r="M224" s="16" t="n">
        <f aca="false">IF(YEAR($A224)&lt;&gt;Setup!$B$6,"",SUMIFS(Transactions!$G:$G,Transactions!$H:$H,M$4,Transactions!$A:$A,$A224))</f>
        <v>0</v>
      </c>
      <c r="N224" s="16" t="n">
        <f aca="false">IF(YEAR($A224)&lt;&gt;Setup!$B$6,"",SUMIFS(Transactions!$G:$G,Transactions!$H:$H,N$4,Transactions!$A:$A,$A224))</f>
        <v>0</v>
      </c>
      <c r="O224" s="16" t="n">
        <f aca="false">IF(YEAR($A224)&lt;&gt;Setup!$B$6,"",SUMIFS(Transactions!$G:$G,Transactions!$H:$H,O$4,Transactions!$A:$A,$A224))</f>
        <v>0</v>
      </c>
      <c r="P224" s="16" t="n">
        <f aca="false">IF(YEAR($A224)&lt;&gt;Setup!$B$6,"",SUMIFS(Transactions!$G:$G,Transactions!$H:$H,P$4,Transactions!$A:$A,$A224))</f>
        <v>0</v>
      </c>
      <c r="Q224" s="16" t="n">
        <f aca="false">IF(YEAR($A224)&lt;&gt;Setup!$B$6,"",SUM(B224:C224))</f>
        <v>0</v>
      </c>
      <c r="R224" s="16" t="n">
        <f aca="false">IF(YEAR($A224)&lt;&gt;Setup!$B$6,"",SUM(D224:F224))</f>
        <v>0</v>
      </c>
      <c r="S224" s="16" t="n">
        <f aca="false">IF(YEAR($A224)&lt;&gt;Setup!$B$6,"",SUM(G224:L224))</f>
        <v>0</v>
      </c>
      <c r="T224" s="16" t="n">
        <f aca="false">IF(YEAR($A224)&lt;&gt;Setup!$B$6,"",SUM(M224:P224))</f>
        <v>0</v>
      </c>
      <c r="U224" s="20" t="n">
        <f aca="false">IF(YEAR($A224)&lt;&gt;Setup!$B$6,"",SUM(B224:P224))</f>
        <v>0</v>
      </c>
      <c r="V224" s="20" t="n">
        <f aca="false">IF(YEAR($A224)&lt;&gt;Setup!$B$6,"",N(V223)+U224)</f>
        <v>0</v>
      </c>
    </row>
    <row r="225" customFormat="false" ht="15" hidden="false" customHeight="false" outlineLevel="0" collapsed="false">
      <c r="A225" s="19" t="n">
        <f aca="false">DATE(Setup!$B$6,1,1)+220</f>
        <v>46243</v>
      </c>
      <c r="B225" s="16" t="n">
        <f aca="false">IF(YEAR($A225)&lt;&gt;Setup!$B$6,"",SUMIFS(Transactions!$G:$G,Transactions!$H:$H,B$4,Transactions!$A:$A,$A225))</f>
        <v>0</v>
      </c>
      <c r="C225" s="16" t="n">
        <f aca="false">IF(YEAR($A225)&lt;&gt;Setup!$B$6,"",SUMIFS(Transactions!$G:$G,Transactions!$H:$H,C$4,Transactions!$A:$A,$A225))</f>
        <v>0</v>
      </c>
      <c r="D225" s="16" t="n">
        <f aca="false">IF(YEAR($A225)&lt;&gt;Setup!$B$6,"",SUMIFS(Transactions!$G:$G,Transactions!$H:$H,D$4,Transactions!$A:$A,$A225))</f>
        <v>0</v>
      </c>
      <c r="E225" s="16" t="n">
        <f aca="false">IF(YEAR($A225)&lt;&gt;Setup!$B$6,"",SUMIFS(Transactions!$G:$G,Transactions!$H:$H,E$4,Transactions!$A:$A,$A225))</f>
        <v>0</v>
      </c>
      <c r="F225" s="16" t="n">
        <f aca="false">IF(YEAR($A225)&lt;&gt;Setup!$B$6,"",SUMIFS(Transactions!$G:$G,Transactions!$H:$H,F$4,Transactions!$A:$A,$A225))</f>
        <v>0</v>
      </c>
      <c r="G225" s="16" t="n">
        <f aca="false">IF(YEAR($A225)&lt;&gt;Setup!$B$6,"",SUMIFS(Transactions!$G:$G,Transactions!$H:$H,G$4,Transactions!$A:$A,$A225))</f>
        <v>0</v>
      </c>
      <c r="H225" s="16" t="n">
        <f aca="false">IF(YEAR($A225)&lt;&gt;Setup!$B$6,"",SUMIFS(Transactions!$G:$G,Transactions!$H:$H,H$4,Transactions!$A:$A,$A225))</f>
        <v>0</v>
      </c>
      <c r="I225" s="16" t="n">
        <f aca="false">IF(YEAR($A225)&lt;&gt;Setup!$B$6,"",SUMIFS(Transactions!$G:$G,Transactions!$H:$H,I$4,Transactions!$A:$A,$A225))</f>
        <v>0</v>
      </c>
      <c r="J225" s="16" t="n">
        <f aca="false">IF(YEAR($A225)&lt;&gt;Setup!$B$6,"",SUMIFS(Transactions!$G:$G,Transactions!$H:$H,J$4,Transactions!$A:$A,$A225))</f>
        <v>0</v>
      </c>
      <c r="K225" s="16" t="n">
        <f aca="false">IF(YEAR($A225)&lt;&gt;Setup!$B$6,"",SUMIFS(Transactions!$G:$G,Transactions!$H:$H,K$4,Transactions!$A:$A,$A225))</f>
        <v>0</v>
      </c>
      <c r="L225" s="16" t="n">
        <f aca="false">IF(YEAR($A225)&lt;&gt;Setup!$B$6,"",SUMIFS(Transactions!$G:$G,Transactions!$H:$H,L$4,Transactions!$A:$A,$A225))</f>
        <v>0</v>
      </c>
      <c r="M225" s="16" t="n">
        <f aca="false">IF(YEAR($A225)&lt;&gt;Setup!$B$6,"",SUMIFS(Transactions!$G:$G,Transactions!$H:$H,M$4,Transactions!$A:$A,$A225))</f>
        <v>0</v>
      </c>
      <c r="N225" s="16" t="n">
        <f aca="false">IF(YEAR($A225)&lt;&gt;Setup!$B$6,"",SUMIFS(Transactions!$G:$G,Transactions!$H:$H,N$4,Transactions!$A:$A,$A225))</f>
        <v>0</v>
      </c>
      <c r="O225" s="16" t="n">
        <f aca="false">IF(YEAR($A225)&lt;&gt;Setup!$B$6,"",SUMIFS(Transactions!$G:$G,Transactions!$H:$H,O$4,Transactions!$A:$A,$A225))</f>
        <v>0</v>
      </c>
      <c r="P225" s="16" t="n">
        <f aca="false">IF(YEAR($A225)&lt;&gt;Setup!$B$6,"",SUMIFS(Transactions!$G:$G,Transactions!$H:$H,P$4,Transactions!$A:$A,$A225))</f>
        <v>0</v>
      </c>
      <c r="Q225" s="16" t="n">
        <f aca="false">IF(YEAR($A225)&lt;&gt;Setup!$B$6,"",SUM(B225:C225))</f>
        <v>0</v>
      </c>
      <c r="R225" s="16" t="n">
        <f aca="false">IF(YEAR($A225)&lt;&gt;Setup!$B$6,"",SUM(D225:F225))</f>
        <v>0</v>
      </c>
      <c r="S225" s="16" t="n">
        <f aca="false">IF(YEAR($A225)&lt;&gt;Setup!$B$6,"",SUM(G225:L225))</f>
        <v>0</v>
      </c>
      <c r="T225" s="16" t="n">
        <f aca="false">IF(YEAR($A225)&lt;&gt;Setup!$B$6,"",SUM(M225:P225))</f>
        <v>0</v>
      </c>
      <c r="U225" s="20" t="n">
        <f aca="false">IF(YEAR($A225)&lt;&gt;Setup!$B$6,"",SUM(B225:P225))</f>
        <v>0</v>
      </c>
      <c r="V225" s="20" t="n">
        <f aca="false">IF(YEAR($A225)&lt;&gt;Setup!$B$6,"",N(V224)+U225)</f>
        <v>0</v>
      </c>
    </row>
    <row r="226" customFormat="false" ht="15" hidden="false" customHeight="false" outlineLevel="0" collapsed="false">
      <c r="A226" s="19" t="n">
        <f aca="false">DATE(Setup!$B$6,1,1)+221</f>
        <v>46244</v>
      </c>
      <c r="B226" s="16" t="n">
        <f aca="false">IF(YEAR($A226)&lt;&gt;Setup!$B$6,"",SUMIFS(Transactions!$G:$G,Transactions!$H:$H,B$4,Transactions!$A:$A,$A226))</f>
        <v>0</v>
      </c>
      <c r="C226" s="16" t="n">
        <f aca="false">IF(YEAR($A226)&lt;&gt;Setup!$B$6,"",SUMIFS(Transactions!$G:$G,Transactions!$H:$H,C$4,Transactions!$A:$A,$A226))</f>
        <v>0</v>
      </c>
      <c r="D226" s="16" t="n">
        <f aca="false">IF(YEAR($A226)&lt;&gt;Setup!$B$6,"",SUMIFS(Transactions!$G:$G,Transactions!$H:$H,D$4,Transactions!$A:$A,$A226))</f>
        <v>0</v>
      </c>
      <c r="E226" s="16" t="n">
        <f aca="false">IF(YEAR($A226)&lt;&gt;Setup!$B$6,"",SUMIFS(Transactions!$G:$G,Transactions!$H:$H,E$4,Transactions!$A:$A,$A226))</f>
        <v>0</v>
      </c>
      <c r="F226" s="16" t="n">
        <f aca="false">IF(YEAR($A226)&lt;&gt;Setup!$B$6,"",SUMIFS(Transactions!$G:$G,Transactions!$H:$H,F$4,Transactions!$A:$A,$A226))</f>
        <v>0</v>
      </c>
      <c r="G226" s="16" t="n">
        <f aca="false">IF(YEAR($A226)&lt;&gt;Setup!$B$6,"",SUMIFS(Transactions!$G:$G,Transactions!$H:$H,G$4,Transactions!$A:$A,$A226))</f>
        <v>0</v>
      </c>
      <c r="H226" s="16" t="n">
        <f aca="false">IF(YEAR($A226)&lt;&gt;Setup!$B$6,"",SUMIFS(Transactions!$G:$G,Transactions!$H:$H,H$4,Transactions!$A:$A,$A226))</f>
        <v>0</v>
      </c>
      <c r="I226" s="16" t="n">
        <f aca="false">IF(YEAR($A226)&lt;&gt;Setup!$B$6,"",SUMIFS(Transactions!$G:$G,Transactions!$H:$H,I$4,Transactions!$A:$A,$A226))</f>
        <v>0</v>
      </c>
      <c r="J226" s="16" t="n">
        <f aca="false">IF(YEAR($A226)&lt;&gt;Setup!$B$6,"",SUMIFS(Transactions!$G:$G,Transactions!$H:$H,J$4,Transactions!$A:$A,$A226))</f>
        <v>0</v>
      </c>
      <c r="K226" s="16" t="n">
        <f aca="false">IF(YEAR($A226)&lt;&gt;Setup!$B$6,"",SUMIFS(Transactions!$G:$G,Transactions!$H:$H,K$4,Transactions!$A:$A,$A226))</f>
        <v>0</v>
      </c>
      <c r="L226" s="16" t="n">
        <f aca="false">IF(YEAR($A226)&lt;&gt;Setup!$B$6,"",SUMIFS(Transactions!$G:$G,Transactions!$H:$H,L$4,Transactions!$A:$A,$A226))</f>
        <v>0</v>
      </c>
      <c r="M226" s="16" t="n">
        <f aca="false">IF(YEAR($A226)&lt;&gt;Setup!$B$6,"",SUMIFS(Transactions!$G:$G,Transactions!$H:$H,M$4,Transactions!$A:$A,$A226))</f>
        <v>0</v>
      </c>
      <c r="N226" s="16" t="n">
        <f aca="false">IF(YEAR($A226)&lt;&gt;Setup!$B$6,"",SUMIFS(Transactions!$G:$G,Transactions!$H:$H,N$4,Transactions!$A:$A,$A226))</f>
        <v>0</v>
      </c>
      <c r="O226" s="16" t="n">
        <f aca="false">IF(YEAR($A226)&lt;&gt;Setup!$B$6,"",SUMIFS(Transactions!$G:$G,Transactions!$H:$H,O$4,Transactions!$A:$A,$A226))</f>
        <v>0</v>
      </c>
      <c r="P226" s="16" t="n">
        <f aca="false">IF(YEAR($A226)&lt;&gt;Setup!$B$6,"",SUMIFS(Transactions!$G:$G,Transactions!$H:$H,P$4,Transactions!$A:$A,$A226))</f>
        <v>0</v>
      </c>
      <c r="Q226" s="16" t="n">
        <f aca="false">IF(YEAR($A226)&lt;&gt;Setup!$B$6,"",SUM(B226:C226))</f>
        <v>0</v>
      </c>
      <c r="R226" s="16" t="n">
        <f aca="false">IF(YEAR($A226)&lt;&gt;Setup!$B$6,"",SUM(D226:F226))</f>
        <v>0</v>
      </c>
      <c r="S226" s="16" t="n">
        <f aca="false">IF(YEAR($A226)&lt;&gt;Setup!$B$6,"",SUM(G226:L226))</f>
        <v>0</v>
      </c>
      <c r="T226" s="16" t="n">
        <f aca="false">IF(YEAR($A226)&lt;&gt;Setup!$B$6,"",SUM(M226:P226))</f>
        <v>0</v>
      </c>
      <c r="U226" s="20" t="n">
        <f aca="false">IF(YEAR($A226)&lt;&gt;Setup!$B$6,"",SUM(B226:P226))</f>
        <v>0</v>
      </c>
      <c r="V226" s="20" t="n">
        <f aca="false">IF(YEAR($A226)&lt;&gt;Setup!$B$6,"",N(V225)+U226)</f>
        <v>0</v>
      </c>
    </row>
    <row r="227" customFormat="false" ht="15" hidden="false" customHeight="false" outlineLevel="0" collapsed="false">
      <c r="A227" s="19" t="n">
        <f aca="false">DATE(Setup!$B$6,1,1)+222</f>
        <v>46245</v>
      </c>
      <c r="B227" s="16" t="n">
        <f aca="false">IF(YEAR($A227)&lt;&gt;Setup!$B$6,"",SUMIFS(Transactions!$G:$G,Transactions!$H:$H,B$4,Transactions!$A:$A,$A227))</f>
        <v>0</v>
      </c>
      <c r="C227" s="16" t="n">
        <f aca="false">IF(YEAR($A227)&lt;&gt;Setup!$B$6,"",SUMIFS(Transactions!$G:$G,Transactions!$H:$H,C$4,Transactions!$A:$A,$A227))</f>
        <v>0</v>
      </c>
      <c r="D227" s="16" t="n">
        <f aca="false">IF(YEAR($A227)&lt;&gt;Setup!$B$6,"",SUMIFS(Transactions!$G:$G,Transactions!$H:$H,D$4,Transactions!$A:$A,$A227))</f>
        <v>0</v>
      </c>
      <c r="E227" s="16" t="n">
        <f aca="false">IF(YEAR($A227)&lt;&gt;Setup!$B$6,"",SUMIFS(Transactions!$G:$G,Transactions!$H:$H,E$4,Transactions!$A:$A,$A227))</f>
        <v>0</v>
      </c>
      <c r="F227" s="16" t="n">
        <f aca="false">IF(YEAR($A227)&lt;&gt;Setup!$B$6,"",SUMIFS(Transactions!$G:$G,Transactions!$H:$H,F$4,Transactions!$A:$A,$A227))</f>
        <v>0</v>
      </c>
      <c r="G227" s="16" t="n">
        <f aca="false">IF(YEAR($A227)&lt;&gt;Setup!$B$6,"",SUMIFS(Transactions!$G:$G,Transactions!$H:$H,G$4,Transactions!$A:$A,$A227))</f>
        <v>0</v>
      </c>
      <c r="H227" s="16" t="n">
        <f aca="false">IF(YEAR($A227)&lt;&gt;Setup!$B$6,"",SUMIFS(Transactions!$G:$G,Transactions!$H:$H,H$4,Transactions!$A:$A,$A227))</f>
        <v>0</v>
      </c>
      <c r="I227" s="16" t="n">
        <f aca="false">IF(YEAR($A227)&lt;&gt;Setup!$B$6,"",SUMIFS(Transactions!$G:$G,Transactions!$H:$H,I$4,Transactions!$A:$A,$A227))</f>
        <v>0</v>
      </c>
      <c r="J227" s="16" t="n">
        <f aca="false">IF(YEAR($A227)&lt;&gt;Setup!$B$6,"",SUMIFS(Transactions!$G:$G,Transactions!$H:$H,J$4,Transactions!$A:$A,$A227))</f>
        <v>0</v>
      </c>
      <c r="K227" s="16" t="n">
        <f aca="false">IF(YEAR($A227)&lt;&gt;Setup!$B$6,"",SUMIFS(Transactions!$G:$G,Transactions!$H:$H,K$4,Transactions!$A:$A,$A227))</f>
        <v>0</v>
      </c>
      <c r="L227" s="16" t="n">
        <f aca="false">IF(YEAR($A227)&lt;&gt;Setup!$B$6,"",SUMIFS(Transactions!$G:$G,Transactions!$H:$H,L$4,Transactions!$A:$A,$A227))</f>
        <v>0</v>
      </c>
      <c r="M227" s="16" t="n">
        <f aca="false">IF(YEAR($A227)&lt;&gt;Setup!$B$6,"",SUMIFS(Transactions!$G:$G,Transactions!$H:$H,M$4,Transactions!$A:$A,$A227))</f>
        <v>0</v>
      </c>
      <c r="N227" s="16" t="n">
        <f aca="false">IF(YEAR($A227)&lt;&gt;Setup!$B$6,"",SUMIFS(Transactions!$G:$G,Transactions!$H:$H,N$4,Transactions!$A:$A,$A227))</f>
        <v>0</v>
      </c>
      <c r="O227" s="16" t="n">
        <f aca="false">IF(YEAR($A227)&lt;&gt;Setup!$B$6,"",SUMIFS(Transactions!$G:$G,Transactions!$H:$H,O$4,Transactions!$A:$A,$A227))</f>
        <v>0</v>
      </c>
      <c r="P227" s="16" t="n">
        <f aca="false">IF(YEAR($A227)&lt;&gt;Setup!$B$6,"",SUMIFS(Transactions!$G:$G,Transactions!$H:$H,P$4,Transactions!$A:$A,$A227))</f>
        <v>0</v>
      </c>
      <c r="Q227" s="16" t="n">
        <f aca="false">IF(YEAR($A227)&lt;&gt;Setup!$B$6,"",SUM(B227:C227))</f>
        <v>0</v>
      </c>
      <c r="R227" s="16" t="n">
        <f aca="false">IF(YEAR($A227)&lt;&gt;Setup!$B$6,"",SUM(D227:F227))</f>
        <v>0</v>
      </c>
      <c r="S227" s="16" t="n">
        <f aca="false">IF(YEAR($A227)&lt;&gt;Setup!$B$6,"",SUM(G227:L227))</f>
        <v>0</v>
      </c>
      <c r="T227" s="16" t="n">
        <f aca="false">IF(YEAR($A227)&lt;&gt;Setup!$B$6,"",SUM(M227:P227))</f>
        <v>0</v>
      </c>
      <c r="U227" s="20" t="n">
        <f aca="false">IF(YEAR($A227)&lt;&gt;Setup!$B$6,"",SUM(B227:P227))</f>
        <v>0</v>
      </c>
      <c r="V227" s="20" t="n">
        <f aca="false">IF(YEAR($A227)&lt;&gt;Setup!$B$6,"",N(V226)+U227)</f>
        <v>0</v>
      </c>
    </row>
    <row r="228" customFormat="false" ht="15" hidden="false" customHeight="false" outlineLevel="0" collapsed="false">
      <c r="A228" s="19" t="n">
        <f aca="false">DATE(Setup!$B$6,1,1)+223</f>
        <v>46246</v>
      </c>
      <c r="B228" s="16" t="n">
        <f aca="false">IF(YEAR($A228)&lt;&gt;Setup!$B$6,"",SUMIFS(Transactions!$G:$G,Transactions!$H:$H,B$4,Transactions!$A:$A,$A228))</f>
        <v>0</v>
      </c>
      <c r="C228" s="16" t="n">
        <f aca="false">IF(YEAR($A228)&lt;&gt;Setup!$B$6,"",SUMIFS(Transactions!$G:$G,Transactions!$H:$H,C$4,Transactions!$A:$A,$A228))</f>
        <v>0</v>
      </c>
      <c r="D228" s="16" t="n">
        <f aca="false">IF(YEAR($A228)&lt;&gt;Setup!$B$6,"",SUMIFS(Transactions!$G:$G,Transactions!$H:$H,D$4,Transactions!$A:$A,$A228))</f>
        <v>0</v>
      </c>
      <c r="E228" s="16" t="n">
        <f aca="false">IF(YEAR($A228)&lt;&gt;Setup!$B$6,"",SUMIFS(Transactions!$G:$G,Transactions!$H:$H,E$4,Transactions!$A:$A,$A228))</f>
        <v>0</v>
      </c>
      <c r="F228" s="16" t="n">
        <f aca="false">IF(YEAR($A228)&lt;&gt;Setup!$B$6,"",SUMIFS(Transactions!$G:$G,Transactions!$H:$H,F$4,Transactions!$A:$A,$A228))</f>
        <v>0</v>
      </c>
      <c r="G228" s="16" t="n">
        <f aca="false">IF(YEAR($A228)&lt;&gt;Setup!$B$6,"",SUMIFS(Transactions!$G:$G,Transactions!$H:$H,G$4,Transactions!$A:$A,$A228))</f>
        <v>0</v>
      </c>
      <c r="H228" s="16" t="n">
        <f aca="false">IF(YEAR($A228)&lt;&gt;Setup!$B$6,"",SUMIFS(Transactions!$G:$G,Transactions!$H:$H,H$4,Transactions!$A:$A,$A228))</f>
        <v>0</v>
      </c>
      <c r="I228" s="16" t="n">
        <f aca="false">IF(YEAR($A228)&lt;&gt;Setup!$B$6,"",SUMIFS(Transactions!$G:$G,Transactions!$H:$H,I$4,Transactions!$A:$A,$A228))</f>
        <v>0</v>
      </c>
      <c r="J228" s="16" t="n">
        <f aca="false">IF(YEAR($A228)&lt;&gt;Setup!$B$6,"",SUMIFS(Transactions!$G:$G,Transactions!$H:$H,J$4,Transactions!$A:$A,$A228))</f>
        <v>0</v>
      </c>
      <c r="K228" s="16" t="n">
        <f aca="false">IF(YEAR($A228)&lt;&gt;Setup!$B$6,"",SUMIFS(Transactions!$G:$G,Transactions!$H:$H,K$4,Transactions!$A:$A,$A228))</f>
        <v>0</v>
      </c>
      <c r="L228" s="16" t="n">
        <f aca="false">IF(YEAR($A228)&lt;&gt;Setup!$B$6,"",SUMIFS(Transactions!$G:$G,Transactions!$H:$H,L$4,Transactions!$A:$A,$A228))</f>
        <v>0</v>
      </c>
      <c r="M228" s="16" t="n">
        <f aca="false">IF(YEAR($A228)&lt;&gt;Setup!$B$6,"",SUMIFS(Transactions!$G:$G,Transactions!$H:$H,M$4,Transactions!$A:$A,$A228))</f>
        <v>0</v>
      </c>
      <c r="N228" s="16" t="n">
        <f aca="false">IF(YEAR($A228)&lt;&gt;Setup!$B$6,"",SUMIFS(Transactions!$G:$G,Transactions!$H:$H,N$4,Transactions!$A:$A,$A228))</f>
        <v>0</v>
      </c>
      <c r="O228" s="16" t="n">
        <f aca="false">IF(YEAR($A228)&lt;&gt;Setup!$B$6,"",SUMIFS(Transactions!$G:$G,Transactions!$H:$H,O$4,Transactions!$A:$A,$A228))</f>
        <v>0</v>
      </c>
      <c r="P228" s="16" t="n">
        <f aca="false">IF(YEAR($A228)&lt;&gt;Setup!$B$6,"",SUMIFS(Transactions!$G:$G,Transactions!$H:$H,P$4,Transactions!$A:$A,$A228))</f>
        <v>0</v>
      </c>
      <c r="Q228" s="16" t="n">
        <f aca="false">IF(YEAR($A228)&lt;&gt;Setup!$B$6,"",SUM(B228:C228))</f>
        <v>0</v>
      </c>
      <c r="R228" s="16" t="n">
        <f aca="false">IF(YEAR($A228)&lt;&gt;Setup!$B$6,"",SUM(D228:F228))</f>
        <v>0</v>
      </c>
      <c r="S228" s="16" t="n">
        <f aca="false">IF(YEAR($A228)&lt;&gt;Setup!$B$6,"",SUM(G228:L228))</f>
        <v>0</v>
      </c>
      <c r="T228" s="16" t="n">
        <f aca="false">IF(YEAR($A228)&lt;&gt;Setup!$B$6,"",SUM(M228:P228))</f>
        <v>0</v>
      </c>
      <c r="U228" s="20" t="n">
        <f aca="false">IF(YEAR($A228)&lt;&gt;Setup!$B$6,"",SUM(B228:P228))</f>
        <v>0</v>
      </c>
      <c r="V228" s="20" t="n">
        <f aca="false">IF(YEAR($A228)&lt;&gt;Setup!$B$6,"",N(V227)+U228)</f>
        <v>0</v>
      </c>
    </row>
    <row r="229" customFormat="false" ht="15" hidden="false" customHeight="false" outlineLevel="0" collapsed="false">
      <c r="A229" s="19" t="n">
        <f aca="false">DATE(Setup!$B$6,1,1)+224</f>
        <v>46247</v>
      </c>
      <c r="B229" s="16" t="n">
        <f aca="false">IF(YEAR($A229)&lt;&gt;Setup!$B$6,"",SUMIFS(Transactions!$G:$G,Transactions!$H:$H,B$4,Transactions!$A:$A,$A229))</f>
        <v>0</v>
      </c>
      <c r="C229" s="16" t="n">
        <f aca="false">IF(YEAR($A229)&lt;&gt;Setup!$B$6,"",SUMIFS(Transactions!$G:$G,Transactions!$H:$H,C$4,Transactions!$A:$A,$A229))</f>
        <v>0</v>
      </c>
      <c r="D229" s="16" t="n">
        <f aca="false">IF(YEAR($A229)&lt;&gt;Setup!$B$6,"",SUMIFS(Transactions!$G:$G,Transactions!$H:$H,D$4,Transactions!$A:$A,$A229))</f>
        <v>0</v>
      </c>
      <c r="E229" s="16" t="n">
        <f aca="false">IF(YEAR($A229)&lt;&gt;Setup!$B$6,"",SUMIFS(Transactions!$G:$G,Transactions!$H:$H,E$4,Transactions!$A:$A,$A229))</f>
        <v>0</v>
      </c>
      <c r="F229" s="16" t="n">
        <f aca="false">IF(YEAR($A229)&lt;&gt;Setup!$B$6,"",SUMIFS(Transactions!$G:$G,Transactions!$H:$H,F$4,Transactions!$A:$A,$A229))</f>
        <v>0</v>
      </c>
      <c r="G229" s="16" t="n">
        <f aca="false">IF(YEAR($A229)&lt;&gt;Setup!$B$6,"",SUMIFS(Transactions!$G:$G,Transactions!$H:$H,G$4,Transactions!$A:$A,$A229))</f>
        <v>0</v>
      </c>
      <c r="H229" s="16" t="n">
        <f aca="false">IF(YEAR($A229)&lt;&gt;Setup!$B$6,"",SUMIFS(Transactions!$G:$G,Transactions!$H:$H,H$4,Transactions!$A:$A,$A229))</f>
        <v>0</v>
      </c>
      <c r="I229" s="16" t="n">
        <f aca="false">IF(YEAR($A229)&lt;&gt;Setup!$B$6,"",SUMIFS(Transactions!$G:$G,Transactions!$H:$H,I$4,Transactions!$A:$A,$A229))</f>
        <v>0</v>
      </c>
      <c r="J229" s="16" t="n">
        <f aca="false">IF(YEAR($A229)&lt;&gt;Setup!$B$6,"",SUMIFS(Transactions!$G:$G,Transactions!$H:$H,J$4,Transactions!$A:$A,$A229))</f>
        <v>0</v>
      </c>
      <c r="K229" s="16" t="n">
        <f aca="false">IF(YEAR($A229)&lt;&gt;Setup!$B$6,"",SUMIFS(Transactions!$G:$G,Transactions!$H:$H,K$4,Transactions!$A:$A,$A229))</f>
        <v>0</v>
      </c>
      <c r="L229" s="16" t="n">
        <f aca="false">IF(YEAR($A229)&lt;&gt;Setup!$B$6,"",SUMIFS(Transactions!$G:$G,Transactions!$H:$H,L$4,Transactions!$A:$A,$A229))</f>
        <v>0</v>
      </c>
      <c r="M229" s="16" t="n">
        <f aca="false">IF(YEAR($A229)&lt;&gt;Setup!$B$6,"",SUMIFS(Transactions!$G:$G,Transactions!$H:$H,M$4,Transactions!$A:$A,$A229))</f>
        <v>0</v>
      </c>
      <c r="N229" s="16" t="n">
        <f aca="false">IF(YEAR($A229)&lt;&gt;Setup!$B$6,"",SUMIFS(Transactions!$G:$G,Transactions!$H:$H,N$4,Transactions!$A:$A,$A229))</f>
        <v>0</v>
      </c>
      <c r="O229" s="16" t="n">
        <f aca="false">IF(YEAR($A229)&lt;&gt;Setup!$B$6,"",SUMIFS(Transactions!$G:$G,Transactions!$H:$H,O$4,Transactions!$A:$A,$A229))</f>
        <v>0</v>
      </c>
      <c r="P229" s="16" t="n">
        <f aca="false">IF(YEAR($A229)&lt;&gt;Setup!$B$6,"",SUMIFS(Transactions!$G:$G,Transactions!$H:$H,P$4,Transactions!$A:$A,$A229))</f>
        <v>0</v>
      </c>
      <c r="Q229" s="16" t="n">
        <f aca="false">IF(YEAR($A229)&lt;&gt;Setup!$B$6,"",SUM(B229:C229))</f>
        <v>0</v>
      </c>
      <c r="R229" s="16" t="n">
        <f aca="false">IF(YEAR($A229)&lt;&gt;Setup!$B$6,"",SUM(D229:F229))</f>
        <v>0</v>
      </c>
      <c r="S229" s="16" t="n">
        <f aca="false">IF(YEAR($A229)&lt;&gt;Setup!$B$6,"",SUM(G229:L229))</f>
        <v>0</v>
      </c>
      <c r="T229" s="16" t="n">
        <f aca="false">IF(YEAR($A229)&lt;&gt;Setup!$B$6,"",SUM(M229:P229))</f>
        <v>0</v>
      </c>
      <c r="U229" s="20" t="n">
        <f aca="false">IF(YEAR($A229)&lt;&gt;Setup!$B$6,"",SUM(B229:P229))</f>
        <v>0</v>
      </c>
      <c r="V229" s="20" t="n">
        <f aca="false">IF(YEAR($A229)&lt;&gt;Setup!$B$6,"",N(V228)+U229)</f>
        <v>0</v>
      </c>
    </row>
    <row r="230" customFormat="false" ht="15" hidden="false" customHeight="false" outlineLevel="0" collapsed="false">
      <c r="A230" s="19" t="n">
        <f aca="false">DATE(Setup!$B$6,1,1)+225</f>
        <v>46248</v>
      </c>
      <c r="B230" s="16" t="n">
        <f aca="false">IF(YEAR($A230)&lt;&gt;Setup!$B$6,"",SUMIFS(Transactions!$G:$G,Transactions!$H:$H,B$4,Transactions!$A:$A,$A230))</f>
        <v>0</v>
      </c>
      <c r="C230" s="16" t="n">
        <f aca="false">IF(YEAR($A230)&lt;&gt;Setup!$B$6,"",SUMIFS(Transactions!$G:$G,Transactions!$H:$H,C$4,Transactions!$A:$A,$A230))</f>
        <v>0</v>
      </c>
      <c r="D230" s="16" t="n">
        <f aca="false">IF(YEAR($A230)&lt;&gt;Setup!$B$6,"",SUMIFS(Transactions!$G:$G,Transactions!$H:$H,D$4,Transactions!$A:$A,$A230))</f>
        <v>0</v>
      </c>
      <c r="E230" s="16" t="n">
        <f aca="false">IF(YEAR($A230)&lt;&gt;Setup!$B$6,"",SUMIFS(Transactions!$G:$G,Transactions!$H:$H,E$4,Transactions!$A:$A,$A230))</f>
        <v>0</v>
      </c>
      <c r="F230" s="16" t="n">
        <f aca="false">IF(YEAR($A230)&lt;&gt;Setup!$B$6,"",SUMIFS(Transactions!$G:$G,Transactions!$H:$H,F$4,Transactions!$A:$A,$A230))</f>
        <v>0</v>
      </c>
      <c r="G230" s="16" t="n">
        <f aca="false">IF(YEAR($A230)&lt;&gt;Setup!$B$6,"",SUMIFS(Transactions!$G:$G,Transactions!$H:$H,G$4,Transactions!$A:$A,$A230))</f>
        <v>0</v>
      </c>
      <c r="H230" s="16" t="n">
        <f aca="false">IF(YEAR($A230)&lt;&gt;Setup!$B$6,"",SUMIFS(Transactions!$G:$G,Transactions!$H:$H,H$4,Transactions!$A:$A,$A230))</f>
        <v>0</v>
      </c>
      <c r="I230" s="16" t="n">
        <f aca="false">IF(YEAR($A230)&lt;&gt;Setup!$B$6,"",SUMIFS(Transactions!$G:$G,Transactions!$H:$H,I$4,Transactions!$A:$A,$A230))</f>
        <v>0</v>
      </c>
      <c r="J230" s="16" t="n">
        <f aca="false">IF(YEAR($A230)&lt;&gt;Setup!$B$6,"",SUMIFS(Transactions!$G:$G,Transactions!$H:$H,J$4,Transactions!$A:$A,$A230))</f>
        <v>0</v>
      </c>
      <c r="K230" s="16" t="n">
        <f aca="false">IF(YEAR($A230)&lt;&gt;Setup!$B$6,"",SUMIFS(Transactions!$G:$G,Transactions!$H:$H,K$4,Transactions!$A:$A,$A230))</f>
        <v>0</v>
      </c>
      <c r="L230" s="16" t="n">
        <f aca="false">IF(YEAR($A230)&lt;&gt;Setup!$B$6,"",SUMIFS(Transactions!$G:$G,Transactions!$H:$H,L$4,Transactions!$A:$A,$A230))</f>
        <v>0</v>
      </c>
      <c r="M230" s="16" t="n">
        <f aca="false">IF(YEAR($A230)&lt;&gt;Setup!$B$6,"",SUMIFS(Transactions!$G:$G,Transactions!$H:$H,M$4,Transactions!$A:$A,$A230))</f>
        <v>0</v>
      </c>
      <c r="N230" s="16" t="n">
        <f aca="false">IF(YEAR($A230)&lt;&gt;Setup!$B$6,"",SUMIFS(Transactions!$G:$G,Transactions!$H:$H,N$4,Transactions!$A:$A,$A230))</f>
        <v>0</v>
      </c>
      <c r="O230" s="16" t="n">
        <f aca="false">IF(YEAR($A230)&lt;&gt;Setup!$B$6,"",SUMIFS(Transactions!$G:$G,Transactions!$H:$H,O$4,Transactions!$A:$A,$A230))</f>
        <v>0</v>
      </c>
      <c r="P230" s="16" t="n">
        <f aca="false">IF(YEAR($A230)&lt;&gt;Setup!$B$6,"",SUMIFS(Transactions!$G:$G,Transactions!$H:$H,P$4,Transactions!$A:$A,$A230))</f>
        <v>0</v>
      </c>
      <c r="Q230" s="16" t="n">
        <f aca="false">IF(YEAR($A230)&lt;&gt;Setup!$B$6,"",SUM(B230:C230))</f>
        <v>0</v>
      </c>
      <c r="R230" s="16" t="n">
        <f aca="false">IF(YEAR($A230)&lt;&gt;Setup!$B$6,"",SUM(D230:F230))</f>
        <v>0</v>
      </c>
      <c r="S230" s="16" t="n">
        <f aca="false">IF(YEAR($A230)&lt;&gt;Setup!$B$6,"",SUM(G230:L230))</f>
        <v>0</v>
      </c>
      <c r="T230" s="16" t="n">
        <f aca="false">IF(YEAR($A230)&lt;&gt;Setup!$B$6,"",SUM(M230:P230))</f>
        <v>0</v>
      </c>
      <c r="U230" s="20" t="n">
        <f aca="false">IF(YEAR($A230)&lt;&gt;Setup!$B$6,"",SUM(B230:P230))</f>
        <v>0</v>
      </c>
      <c r="V230" s="20" t="n">
        <f aca="false">IF(YEAR($A230)&lt;&gt;Setup!$B$6,"",N(V229)+U230)</f>
        <v>0</v>
      </c>
    </row>
    <row r="231" customFormat="false" ht="15" hidden="false" customHeight="false" outlineLevel="0" collapsed="false">
      <c r="A231" s="19" t="n">
        <f aca="false">DATE(Setup!$B$6,1,1)+226</f>
        <v>46249</v>
      </c>
      <c r="B231" s="16" t="n">
        <f aca="false">IF(YEAR($A231)&lt;&gt;Setup!$B$6,"",SUMIFS(Transactions!$G:$G,Transactions!$H:$H,B$4,Transactions!$A:$A,$A231))</f>
        <v>0</v>
      </c>
      <c r="C231" s="16" t="n">
        <f aca="false">IF(YEAR($A231)&lt;&gt;Setup!$B$6,"",SUMIFS(Transactions!$G:$G,Transactions!$H:$H,C$4,Transactions!$A:$A,$A231))</f>
        <v>0</v>
      </c>
      <c r="D231" s="16" t="n">
        <f aca="false">IF(YEAR($A231)&lt;&gt;Setup!$B$6,"",SUMIFS(Transactions!$G:$G,Transactions!$H:$H,D$4,Transactions!$A:$A,$A231))</f>
        <v>0</v>
      </c>
      <c r="E231" s="16" t="n">
        <f aca="false">IF(YEAR($A231)&lt;&gt;Setup!$B$6,"",SUMIFS(Transactions!$G:$G,Transactions!$H:$H,E$4,Transactions!$A:$A,$A231))</f>
        <v>0</v>
      </c>
      <c r="F231" s="16" t="n">
        <f aca="false">IF(YEAR($A231)&lt;&gt;Setup!$B$6,"",SUMIFS(Transactions!$G:$G,Transactions!$H:$H,F$4,Transactions!$A:$A,$A231))</f>
        <v>0</v>
      </c>
      <c r="G231" s="16" t="n">
        <f aca="false">IF(YEAR($A231)&lt;&gt;Setup!$B$6,"",SUMIFS(Transactions!$G:$G,Transactions!$H:$H,G$4,Transactions!$A:$A,$A231))</f>
        <v>0</v>
      </c>
      <c r="H231" s="16" t="n">
        <f aca="false">IF(YEAR($A231)&lt;&gt;Setup!$B$6,"",SUMIFS(Transactions!$G:$G,Transactions!$H:$H,H$4,Transactions!$A:$A,$A231))</f>
        <v>0</v>
      </c>
      <c r="I231" s="16" t="n">
        <f aca="false">IF(YEAR($A231)&lt;&gt;Setup!$B$6,"",SUMIFS(Transactions!$G:$G,Transactions!$H:$H,I$4,Transactions!$A:$A,$A231))</f>
        <v>0</v>
      </c>
      <c r="J231" s="16" t="n">
        <f aca="false">IF(YEAR($A231)&lt;&gt;Setup!$B$6,"",SUMIFS(Transactions!$G:$G,Transactions!$H:$H,J$4,Transactions!$A:$A,$A231))</f>
        <v>0</v>
      </c>
      <c r="K231" s="16" t="n">
        <f aca="false">IF(YEAR($A231)&lt;&gt;Setup!$B$6,"",SUMIFS(Transactions!$G:$G,Transactions!$H:$H,K$4,Transactions!$A:$A,$A231))</f>
        <v>0</v>
      </c>
      <c r="L231" s="16" t="n">
        <f aca="false">IF(YEAR($A231)&lt;&gt;Setup!$B$6,"",SUMIFS(Transactions!$G:$G,Transactions!$H:$H,L$4,Transactions!$A:$A,$A231))</f>
        <v>0</v>
      </c>
      <c r="M231" s="16" t="n">
        <f aca="false">IF(YEAR($A231)&lt;&gt;Setup!$B$6,"",SUMIFS(Transactions!$G:$G,Transactions!$H:$H,M$4,Transactions!$A:$A,$A231))</f>
        <v>0</v>
      </c>
      <c r="N231" s="16" t="n">
        <f aca="false">IF(YEAR($A231)&lt;&gt;Setup!$B$6,"",SUMIFS(Transactions!$G:$G,Transactions!$H:$H,N$4,Transactions!$A:$A,$A231))</f>
        <v>0</v>
      </c>
      <c r="O231" s="16" t="n">
        <f aca="false">IF(YEAR($A231)&lt;&gt;Setup!$B$6,"",SUMIFS(Transactions!$G:$G,Transactions!$H:$H,O$4,Transactions!$A:$A,$A231))</f>
        <v>0</v>
      </c>
      <c r="P231" s="16" t="n">
        <f aca="false">IF(YEAR($A231)&lt;&gt;Setup!$B$6,"",SUMIFS(Transactions!$G:$G,Transactions!$H:$H,P$4,Transactions!$A:$A,$A231))</f>
        <v>0</v>
      </c>
      <c r="Q231" s="16" t="n">
        <f aca="false">IF(YEAR($A231)&lt;&gt;Setup!$B$6,"",SUM(B231:C231))</f>
        <v>0</v>
      </c>
      <c r="R231" s="16" t="n">
        <f aca="false">IF(YEAR($A231)&lt;&gt;Setup!$B$6,"",SUM(D231:F231))</f>
        <v>0</v>
      </c>
      <c r="S231" s="16" t="n">
        <f aca="false">IF(YEAR($A231)&lt;&gt;Setup!$B$6,"",SUM(G231:L231))</f>
        <v>0</v>
      </c>
      <c r="T231" s="16" t="n">
        <f aca="false">IF(YEAR($A231)&lt;&gt;Setup!$B$6,"",SUM(M231:P231))</f>
        <v>0</v>
      </c>
      <c r="U231" s="20" t="n">
        <f aca="false">IF(YEAR($A231)&lt;&gt;Setup!$B$6,"",SUM(B231:P231))</f>
        <v>0</v>
      </c>
      <c r="V231" s="20" t="n">
        <f aca="false">IF(YEAR($A231)&lt;&gt;Setup!$B$6,"",N(V230)+U231)</f>
        <v>0</v>
      </c>
    </row>
    <row r="232" customFormat="false" ht="15" hidden="false" customHeight="false" outlineLevel="0" collapsed="false">
      <c r="A232" s="19" t="n">
        <f aca="false">DATE(Setup!$B$6,1,1)+227</f>
        <v>46250</v>
      </c>
      <c r="B232" s="16" t="n">
        <f aca="false">IF(YEAR($A232)&lt;&gt;Setup!$B$6,"",SUMIFS(Transactions!$G:$G,Transactions!$H:$H,B$4,Transactions!$A:$A,$A232))</f>
        <v>0</v>
      </c>
      <c r="C232" s="16" t="n">
        <f aca="false">IF(YEAR($A232)&lt;&gt;Setup!$B$6,"",SUMIFS(Transactions!$G:$G,Transactions!$H:$H,C$4,Transactions!$A:$A,$A232))</f>
        <v>0</v>
      </c>
      <c r="D232" s="16" t="n">
        <f aca="false">IF(YEAR($A232)&lt;&gt;Setup!$B$6,"",SUMIFS(Transactions!$G:$G,Transactions!$H:$H,D$4,Transactions!$A:$A,$A232))</f>
        <v>0</v>
      </c>
      <c r="E232" s="16" t="n">
        <f aca="false">IF(YEAR($A232)&lt;&gt;Setup!$B$6,"",SUMIFS(Transactions!$G:$G,Transactions!$H:$H,E$4,Transactions!$A:$A,$A232))</f>
        <v>0</v>
      </c>
      <c r="F232" s="16" t="n">
        <f aca="false">IF(YEAR($A232)&lt;&gt;Setup!$B$6,"",SUMIFS(Transactions!$G:$G,Transactions!$H:$H,F$4,Transactions!$A:$A,$A232))</f>
        <v>0</v>
      </c>
      <c r="G232" s="16" t="n">
        <f aca="false">IF(YEAR($A232)&lt;&gt;Setup!$B$6,"",SUMIFS(Transactions!$G:$G,Transactions!$H:$H,G$4,Transactions!$A:$A,$A232))</f>
        <v>0</v>
      </c>
      <c r="H232" s="16" t="n">
        <f aca="false">IF(YEAR($A232)&lt;&gt;Setup!$B$6,"",SUMIFS(Transactions!$G:$G,Transactions!$H:$H,H$4,Transactions!$A:$A,$A232))</f>
        <v>0</v>
      </c>
      <c r="I232" s="16" t="n">
        <f aca="false">IF(YEAR($A232)&lt;&gt;Setup!$B$6,"",SUMIFS(Transactions!$G:$G,Transactions!$H:$H,I$4,Transactions!$A:$A,$A232))</f>
        <v>0</v>
      </c>
      <c r="J232" s="16" t="n">
        <f aca="false">IF(YEAR($A232)&lt;&gt;Setup!$B$6,"",SUMIFS(Transactions!$G:$G,Transactions!$H:$H,J$4,Transactions!$A:$A,$A232))</f>
        <v>0</v>
      </c>
      <c r="K232" s="16" t="n">
        <f aca="false">IF(YEAR($A232)&lt;&gt;Setup!$B$6,"",SUMIFS(Transactions!$G:$G,Transactions!$H:$H,K$4,Transactions!$A:$A,$A232))</f>
        <v>0</v>
      </c>
      <c r="L232" s="16" t="n">
        <f aca="false">IF(YEAR($A232)&lt;&gt;Setup!$B$6,"",SUMIFS(Transactions!$G:$G,Transactions!$H:$H,L$4,Transactions!$A:$A,$A232))</f>
        <v>0</v>
      </c>
      <c r="M232" s="16" t="n">
        <f aca="false">IF(YEAR($A232)&lt;&gt;Setup!$B$6,"",SUMIFS(Transactions!$G:$G,Transactions!$H:$H,M$4,Transactions!$A:$A,$A232))</f>
        <v>0</v>
      </c>
      <c r="N232" s="16" t="n">
        <f aca="false">IF(YEAR($A232)&lt;&gt;Setup!$B$6,"",SUMIFS(Transactions!$G:$G,Transactions!$H:$H,N$4,Transactions!$A:$A,$A232))</f>
        <v>0</v>
      </c>
      <c r="O232" s="16" t="n">
        <f aca="false">IF(YEAR($A232)&lt;&gt;Setup!$B$6,"",SUMIFS(Transactions!$G:$G,Transactions!$H:$H,O$4,Transactions!$A:$A,$A232))</f>
        <v>0</v>
      </c>
      <c r="P232" s="16" t="n">
        <f aca="false">IF(YEAR($A232)&lt;&gt;Setup!$B$6,"",SUMIFS(Transactions!$G:$G,Transactions!$H:$H,P$4,Transactions!$A:$A,$A232))</f>
        <v>0</v>
      </c>
      <c r="Q232" s="16" t="n">
        <f aca="false">IF(YEAR($A232)&lt;&gt;Setup!$B$6,"",SUM(B232:C232))</f>
        <v>0</v>
      </c>
      <c r="R232" s="16" t="n">
        <f aca="false">IF(YEAR($A232)&lt;&gt;Setup!$B$6,"",SUM(D232:F232))</f>
        <v>0</v>
      </c>
      <c r="S232" s="16" t="n">
        <f aca="false">IF(YEAR($A232)&lt;&gt;Setup!$B$6,"",SUM(G232:L232))</f>
        <v>0</v>
      </c>
      <c r="T232" s="16" t="n">
        <f aca="false">IF(YEAR($A232)&lt;&gt;Setup!$B$6,"",SUM(M232:P232))</f>
        <v>0</v>
      </c>
      <c r="U232" s="20" t="n">
        <f aca="false">IF(YEAR($A232)&lt;&gt;Setup!$B$6,"",SUM(B232:P232))</f>
        <v>0</v>
      </c>
      <c r="V232" s="20" t="n">
        <f aca="false">IF(YEAR($A232)&lt;&gt;Setup!$B$6,"",N(V231)+U232)</f>
        <v>0</v>
      </c>
    </row>
    <row r="233" customFormat="false" ht="15" hidden="false" customHeight="false" outlineLevel="0" collapsed="false">
      <c r="A233" s="19" t="n">
        <f aca="false">DATE(Setup!$B$6,1,1)+228</f>
        <v>46251</v>
      </c>
      <c r="B233" s="16" t="n">
        <f aca="false">IF(YEAR($A233)&lt;&gt;Setup!$B$6,"",SUMIFS(Transactions!$G:$G,Transactions!$H:$H,B$4,Transactions!$A:$A,$A233))</f>
        <v>0</v>
      </c>
      <c r="C233" s="16" t="n">
        <f aca="false">IF(YEAR($A233)&lt;&gt;Setup!$B$6,"",SUMIFS(Transactions!$G:$G,Transactions!$H:$H,C$4,Transactions!$A:$A,$A233))</f>
        <v>0</v>
      </c>
      <c r="D233" s="16" t="n">
        <f aca="false">IF(YEAR($A233)&lt;&gt;Setup!$B$6,"",SUMIFS(Transactions!$G:$G,Transactions!$H:$H,D$4,Transactions!$A:$A,$A233))</f>
        <v>0</v>
      </c>
      <c r="E233" s="16" t="n">
        <f aca="false">IF(YEAR($A233)&lt;&gt;Setup!$B$6,"",SUMIFS(Transactions!$G:$G,Transactions!$H:$H,E$4,Transactions!$A:$A,$A233))</f>
        <v>0</v>
      </c>
      <c r="F233" s="16" t="n">
        <f aca="false">IF(YEAR($A233)&lt;&gt;Setup!$B$6,"",SUMIFS(Transactions!$G:$G,Transactions!$H:$H,F$4,Transactions!$A:$A,$A233))</f>
        <v>0</v>
      </c>
      <c r="G233" s="16" t="n">
        <f aca="false">IF(YEAR($A233)&lt;&gt;Setup!$B$6,"",SUMIFS(Transactions!$G:$G,Transactions!$H:$H,G$4,Transactions!$A:$A,$A233))</f>
        <v>0</v>
      </c>
      <c r="H233" s="16" t="n">
        <f aca="false">IF(YEAR($A233)&lt;&gt;Setup!$B$6,"",SUMIFS(Transactions!$G:$G,Transactions!$H:$H,H$4,Transactions!$A:$A,$A233))</f>
        <v>0</v>
      </c>
      <c r="I233" s="16" t="n">
        <f aca="false">IF(YEAR($A233)&lt;&gt;Setup!$B$6,"",SUMIFS(Transactions!$G:$G,Transactions!$H:$H,I$4,Transactions!$A:$A,$A233))</f>
        <v>0</v>
      </c>
      <c r="J233" s="16" t="n">
        <f aca="false">IF(YEAR($A233)&lt;&gt;Setup!$B$6,"",SUMIFS(Transactions!$G:$G,Transactions!$H:$H,J$4,Transactions!$A:$A,$A233))</f>
        <v>0</v>
      </c>
      <c r="K233" s="16" t="n">
        <f aca="false">IF(YEAR($A233)&lt;&gt;Setup!$B$6,"",SUMIFS(Transactions!$G:$G,Transactions!$H:$H,K$4,Transactions!$A:$A,$A233))</f>
        <v>0</v>
      </c>
      <c r="L233" s="16" t="n">
        <f aca="false">IF(YEAR($A233)&lt;&gt;Setup!$B$6,"",SUMIFS(Transactions!$G:$G,Transactions!$H:$H,L$4,Transactions!$A:$A,$A233))</f>
        <v>0</v>
      </c>
      <c r="M233" s="16" t="n">
        <f aca="false">IF(YEAR($A233)&lt;&gt;Setup!$B$6,"",SUMIFS(Transactions!$G:$G,Transactions!$H:$H,M$4,Transactions!$A:$A,$A233))</f>
        <v>0</v>
      </c>
      <c r="N233" s="16" t="n">
        <f aca="false">IF(YEAR($A233)&lt;&gt;Setup!$B$6,"",SUMIFS(Transactions!$G:$G,Transactions!$H:$H,N$4,Transactions!$A:$A,$A233))</f>
        <v>0</v>
      </c>
      <c r="O233" s="16" t="n">
        <f aca="false">IF(YEAR($A233)&lt;&gt;Setup!$B$6,"",SUMIFS(Transactions!$G:$G,Transactions!$H:$H,O$4,Transactions!$A:$A,$A233))</f>
        <v>0</v>
      </c>
      <c r="P233" s="16" t="n">
        <f aca="false">IF(YEAR($A233)&lt;&gt;Setup!$B$6,"",SUMIFS(Transactions!$G:$G,Transactions!$H:$H,P$4,Transactions!$A:$A,$A233))</f>
        <v>0</v>
      </c>
      <c r="Q233" s="16" t="n">
        <f aca="false">IF(YEAR($A233)&lt;&gt;Setup!$B$6,"",SUM(B233:C233))</f>
        <v>0</v>
      </c>
      <c r="R233" s="16" t="n">
        <f aca="false">IF(YEAR($A233)&lt;&gt;Setup!$B$6,"",SUM(D233:F233))</f>
        <v>0</v>
      </c>
      <c r="S233" s="16" t="n">
        <f aca="false">IF(YEAR($A233)&lt;&gt;Setup!$B$6,"",SUM(G233:L233))</f>
        <v>0</v>
      </c>
      <c r="T233" s="16" t="n">
        <f aca="false">IF(YEAR($A233)&lt;&gt;Setup!$B$6,"",SUM(M233:P233))</f>
        <v>0</v>
      </c>
      <c r="U233" s="20" t="n">
        <f aca="false">IF(YEAR($A233)&lt;&gt;Setup!$B$6,"",SUM(B233:P233))</f>
        <v>0</v>
      </c>
      <c r="V233" s="20" t="n">
        <f aca="false">IF(YEAR($A233)&lt;&gt;Setup!$B$6,"",N(V232)+U233)</f>
        <v>0</v>
      </c>
    </row>
    <row r="234" customFormat="false" ht="15" hidden="false" customHeight="false" outlineLevel="0" collapsed="false">
      <c r="A234" s="19" t="n">
        <f aca="false">DATE(Setup!$B$6,1,1)+229</f>
        <v>46252</v>
      </c>
      <c r="B234" s="16" t="n">
        <f aca="false">IF(YEAR($A234)&lt;&gt;Setup!$B$6,"",SUMIFS(Transactions!$G:$G,Transactions!$H:$H,B$4,Transactions!$A:$A,$A234))</f>
        <v>0</v>
      </c>
      <c r="C234" s="16" t="n">
        <f aca="false">IF(YEAR($A234)&lt;&gt;Setup!$B$6,"",SUMIFS(Transactions!$G:$G,Transactions!$H:$H,C$4,Transactions!$A:$A,$A234))</f>
        <v>0</v>
      </c>
      <c r="D234" s="16" t="n">
        <f aca="false">IF(YEAR($A234)&lt;&gt;Setup!$B$6,"",SUMIFS(Transactions!$G:$G,Transactions!$H:$H,D$4,Transactions!$A:$A,$A234))</f>
        <v>0</v>
      </c>
      <c r="E234" s="16" t="n">
        <f aca="false">IF(YEAR($A234)&lt;&gt;Setup!$B$6,"",SUMIFS(Transactions!$G:$G,Transactions!$H:$H,E$4,Transactions!$A:$A,$A234))</f>
        <v>0</v>
      </c>
      <c r="F234" s="16" t="n">
        <f aca="false">IF(YEAR($A234)&lt;&gt;Setup!$B$6,"",SUMIFS(Transactions!$G:$G,Transactions!$H:$H,F$4,Transactions!$A:$A,$A234))</f>
        <v>0</v>
      </c>
      <c r="G234" s="16" t="n">
        <f aca="false">IF(YEAR($A234)&lt;&gt;Setup!$B$6,"",SUMIFS(Transactions!$G:$G,Transactions!$H:$H,G$4,Transactions!$A:$A,$A234))</f>
        <v>0</v>
      </c>
      <c r="H234" s="16" t="n">
        <f aca="false">IF(YEAR($A234)&lt;&gt;Setup!$B$6,"",SUMIFS(Transactions!$G:$G,Transactions!$H:$H,H$4,Transactions!$A:$A,$A234))</f>
        <v>0</v>
      </c>
      <c r="I234" s="16" t="n">
        <f aca="false">IF(YEAR($A234)&lt;&gt;Setup!$B$6,"",SUMIFS(Transactions!$G:$G,Transactions!$H:$H,I$4,Transactions!$A:$A,$A234))</f>
        <v>0</v>
      </c>
      <c r="J234" s="16" t="n">
        <f aca="false">IF(YEAR($A234)&lt;&gt;Setup!$B$6,"",SUMIFS(Transactions!$G:$G,Transactions!$H:$H,J$4,Transactions!$A:$A,$A234))</f>
        <v>0</v>
      </c>
      <c r="K234" s="16" t="n">
        <f aca="false">IF(YEAR($A234)&lt;&gt;Setup!$B$6,"",SUMIFS(Transactions!$G:$G,Transactions!$H:$H,K$4,Transactions!$A:$A,$A234))</f>
        <v>0</v>
      </c>
      <c r="L234" s="16" t="n">
        <f aca="false">IF(YEAR($A234)&lt;&gt;Setup!$B$6,"",SUMIFS(Transactions!$G:$G,Transactions!$H:$H,L$4,Transactions!$A:$A,$A234))</f>
        <v>0</v>
      </c>
      <c r="M234" s="16" t="n">
        <f aca="false">IF(YEAR($A234)&lt;&gt;Setup!$B$6,"",SUMIFS(Transactions!$G:$G,Transactions!$H:$H,M$4,Transactions!$A:$A,$A234))</f>
        <v>0</v>
      </c>
      <c r="N234" s="16" t="n">
        <f aca="false">IF(YEAR($A234)&lt;&gt;Setup!$B$6,"",SUMIFS(Transactions!$G:$G,Transactions!$H:$H,N$4,Transactions!$A:$A,$A234))</f>
        <v>0</v>
      </c>
      <c r="O234" s="16" t="n">
        <f aca="false">IF(YEAR($A234)&lt;&gt;Setup!$B$6,"",SUMIFS(Transactions!$G:$G,Transactions!$H:$H,O$4,Transactions!$A:$A,$A234))</f>
        <v>0</v>
      </c>
      <c r="P234" s="16" t="n">
        <f aca="false">IF(YEAR($A234)&lt;&gt;Setup!$B$6,"",SUMIFS(Transactions!$G:$G,Transactions!$H:$H,P$4,Transactions!$A:$A,$A234))</f>
        <v>0</v>
      </c>
      <c r="Q234" s="16" t="n">
        <f aca="false">IF(YEAR($A234)&lt;&gt;Setup!$B$6,"",SUM(B234:C234))</f>
        <v>0</v>
      </c>
      <c r="R234" s="16" t="n">
        <f aca="false">IF(YEAR($A234)&lt;&gt;Setup!$B$6,"",SUM(D234:F234))</f>
        <v>0</v>
      </c>
      <c r="S234" s="16" t="n">
        <f aca="false">IF(YEAR($A234)&lt;&gt;Setup!$B$6,"",SUM(G234:L234))</f>
        <v>0</v>
      </c>
      <c r="T234" s="16" t="n">
        <f aca="false">IF(YEAR($A234)&lt;&gt;Setup!$B$6,"",SUM(M234:P234))</f>
        <v>0</v>
      </c>
      <c r="U234" s="20" t="n">
        <f aca="false">IF(YEAR($A234)&lt;&gt;Setup!$B$6,"",SUM(B234:P234))</f>
        <v>0</v>
      </c>
      <c r="V234" s="20" t="n">
        <f aca="false">IF(YEAR($A234)&lt;&gt;Setup!$B$6,"",N(V233)+U234)</f>
        <v>0</v>
      </c>
    </row>
    <row r="235" customFormat="false" ht="15" hidden="false" customHeight="false" outlineLevel="0" collapsed="false">
      <c r="A235" s="19" t="n">
        <f aca="false">DATE(Setup!$B$6,1,1)+230</f>
        <v>46253</v>
      </c>
      <c r="B235" s="16" t="n">
        <f aca="false">IF(YEAR($A235)&lt;&gt;Setup!$B$6,"",SUMIFS(Transactions!$G:$G,Transactions!$H:$H,B$4,Transactions!$A:$A,$A235))</f>
        <v>0</v>
      </c>
      <c r="C235" s="16" t="n">
        <f aca="false">IF(YEAR($A235)&lt;&gt;Setup!$B$6,"",SUMIFS(Transactions!$G:$G,Transactions!$H:$H,C$4,Transactions!$A:$A,$A235))</f>
        <v>0</v>
      </c>
      <c r="D235" s="16" t="n">
        <f aca="false">IF(YEAR($A235)&lt;&gt;Setup!$B$6,"",SUMIFS(Transactions!$G:$G,Transactions!$H:$H,D$4,Transactions!$A:$A,$A235))</f>
        <v>0</v>
      </c>
      <c r="E235" s="16" t="n">
        <f aca="false">IF(YEAR($A235)&lt;&gt;Setup!$B$6,"",SUMIFS(Transactions!$G:$G,Transactions!$H:$H,E$4,Transactions!$A:$A,$A235))</f>
        <v>0</v>
      </c>
      <c r="F235" s="16" t="n">
        <f aca="false">IF(YEAR($A235)&lt;&gt;Setup!$B$6,"",SUMIFS(Transactions!$G:$G,Transactions!$H:$H,F$4,Transactions!$A:$A,$A235))</f>
        <v>0</v>
      </c>
      <c r="G235" s="16" t="n">
        <f aca="false">IF(YEAR($A235)&lt;&gt;Setup!$B$6,"",SUMIFS(Transactions!$G:$G,Transactions!$H:$H,G$4,Transactions!$A:$A,$A235))</f>
        <v>0</v>
      </c>
      <c r="H235" s="16" t="n">
        <f aca="false">IF(YEAR($A235)&lt;&gt;Setup!$B$6,"",SUMIFS(Transactions!$G:$G,Transactions!$H:$H,H$4,Transactions!$A:$A,$A235))</f>
        <v>0</v>
      </c>
      <c r="I235" s="16" t="n">
        <f aca="false">IF(YEAR($A235)&lt;&gt;Setup!$B$6,"",SUMIFS(Transactions!$G:$G,Transactions!$H:$H,I$4,Transactions!$A:$A,$A235))</f>
        <v>0</v>
      </c>
      <c r="J235" s="16" t="n">
        <f aca="false">IF(YEAR($A235)&lt;&gt;Setup!$B$6,"",SUMIFS(Transactions!$G:$G,Transactions!$H:$H,J$4,Transactions!$A:$A,$A235))</f>
        <v>0</v>
      </c>
      <c r="K235" s="16" t="n">
        <f aca="false">IF(YEAR($A235)&lt;&gt;Setup!$B$6,"",SUMIFS(Transactions!$G:$G,Transactions!$H:$H,K$4,Transactions!$A:$A,$A235))</f>
        <v>0</v>
      </c>
      <c r="L235" s="16" t="n">
        <f aca="false">IF(YEAR($A235)&lt;&gt;Setup!$B$6,"",SUMIFS(Transactions!$G:$G,Transactions!$H:$H,L$4,Transactions!$A:$A,$A235))</f>
        <v>0</v>
      </c>
      <c r="M235" s="16" t="n">
        <f aca="false">IF(YEAR($A235)&lt;&gt;Setup!$B$6,"",SUMIFS(Transactions!$G:$G,Transactions!$H:$H,M$4,Transactions!$A:$A,$A235))</f>
        <v>0</v>
      </c>
      <c r="N235" s="16" t="n">
        <f aca="false">IF(YEAR($A235)&lt;&gt;Setup!$B$6,"",SUMIFS(Transactions!$G:$G,Transactions!$H:$H,N$4,Transactions!$A:$A,$A235))</f>
        <v>0</v>
      </c>
      <c r="O235" s="16" t="n">
        <f aca="false">IF(YEAR($A235)&lt;&gt;Setup!$B$6,"",SUMIFS(Transactions!$G:$G,Transactions!$H:$H,O$4,Transactions!$A:$A,$A235))</f>
        <v>0</v>
      </c>
      <c r="P235" s="16" t="n">
        <f aca="false">IF(YEAR($A235)&lt;&gt;Setup!$B$6,"",SUMIFS(Transactions!$G:$G,Transactions!$H:$H,P$4,Transactions!$A:$A,$A235))</f>
        <v>0</v>
      </c>
      <c r="Q235" s="16" t="n">
        <f aca="false">IF(YEAR($A235)&lt;&gt;Setup!$B$6,"",SUM(B235:C235))</f>
        <v>0</v>
      </c>
      <c r="R235" s="16" t="n">
        <f aca="false">IF(YEAR($A235)&lt;&gt;Setup!$B$6,"",SUM(D235:F235))</f>
        <v>0</v>
      </c>
      <c r="S235" s="16" t="n">
        <f aca="false">IF(YEAR($A235)&lt;&gt;Setup!$B$6,"",SUM(G235:L235))</f>
        <v>0</v>
      </c>
      <c r="T235" s="16" t="n">
        <f aca="false">IF(YEAR($A235)&lt;&gt;Setup!$B$6,"",SUM(M235:P235))</f>
        <v>0</v>
      </c>
      <c r="U235" s="20" t="n">
        <f aca="false">IF(YEAR($A235)&lt;&gt;Setup!$B$6,"",SUM(B235:P235))</f>
        <v>0</v>
      </c>
      <c r="V235" s="20" t="n">
        <f aca="false">IF(YEAR($A235)&lt;&gt;Setup!$B$6,"",N(V234)+U235)</f>
        <v>0</v>
      </c>
    </row>
    <row r="236" customFormat="false" ht="15" hidden="false" customHeight="false" outlineLevel="0" collapsed="false">
      <c r="A236" s="19" t="n">
        <f aca="false">DATE(Setup!$B$6,1,1)+231</f>
        <v>46254</v>
      </c>
      <c r="B236" s="16" t="n">
        <f aca="false">IF(YEAR($A236)&lt;&gt;Setup!$B$6,"",SUMIFS(Transactions!$G:$G,Transactions!$H:$H,B$4,Transactions!$A:$A,$A236))</f>
        <v>0</v>
      </c>
      <c r="C236" s="16" t="n">
        <f aca="false">IF(YEAR($A236)&lt;&gt;Setup!$B$6,"",SUMIFS(Transactions!$G:$G,Transactions!$H:$H,C$4,Transactions!$A:$A,$A236))</f>
        <v>0</v>
      </c>
      <c r="D236" s="16" t="n">
        <f aca="false">IF(YEAR($A236)&lt;&gt;Setup!$B$6,"",SUMIFS(Transactions!$G:$G,Transactions!$H:$H,D$4,Transactions!$A:$A,$A236))</f>
        <v>0</v>
      </c>
      <c r="E236" s="16" t="n">
        <f aca="false">IF(YEAR($A236)&lt;&gt;Setup!$B$6,"",SUMIFS(Transactions!$G:$G,Transactions!$H:$H,E$4,Transactions!$A:$A,$A236))</f>
        <v>0</v>
      </c>
      <c r="F236" s="16" t="n">
        <f aca="false">IF(YEAR($A236)&lt;&gt;Setup!$B$6,"",SUMIFS(Transactions!$G:$G,Transactions!$H:$H,F$4,Transactions!$A:$A,$A236))</f>
        <v>0</v>
      </c>
      <c r="G236" s="16" t="n">
        <f aca="false">IF(YEAR($A236)&lt;&gt;Setup!$B$6,"",SUMIFS(Transactions!$G:$G,Transactions!$H:$H,G$4,Transactions!$A:$A,$A236))</f>
        <v>0</v>
      </c>
      <c r="H236" s="16" t="n">
        <f aca="false">IF(YEAR($A236)&lt;&gt;Setup!$B$6,"",SUMIFS(Transactions!$G:$G,Transactions!$H:$H,H$4,Transactions!$A:$A,$A236))</f>
        <v>0</v>
      </c>
      <c r="I236" s="16" t="n">
        <f aca="false">IF(YEAR($A236)&lt;&gt;Setup!$B$6,"",SUMIFS(Transactions!$G:$G,Transactions!$H:$H,I$4,Transactions!$A:$A,$A236))</f>
        <v>0</v>
      </c>
      <c r="J236" s="16" t="n">
        <f aca="false">IF(YEAR($A236)&lt;&gt;Setup!$B$6,"",SUMIFS(Transactions!$G:$G,Transactions!$H:$H,J$4,Transactions!$A:$A,$A236))</f>
        <v>0</v>
      </c>
      <c r="K236" s="16" t="n">
        <f aca="false">IF(YEAR($A236)&lt;&gt;Setup!$B$6,"",SUMIFS(Transactions!$G:$G,Transactions!$H:$H,K$4,Transactions!$A:$A,$A236))</f>
        <v>0</v>
      </c>
      <c r="L236" s="16" t="n">
        <f aca="false">IF(YEAR($A236)&lt;&gt;Setup!$B$6,"",SUMIFS(Transactions!$G:$G,Transactions!$H:$H,L$4,Transactions!$A:$A,$A236))</f>
        <v>0</v>
      </c>
      <c r="M236" s="16" t="n">
        <f aca="false">IF(YEAR($A236)&lt;&gt;Setup!$B$6,"",SUMIFS(Transactions!$G:$G,Transactions!$H:$H,M$4,Transactions!$A:$A,$A236))</f>
        <v>0</v>
      </c>
      <c r="N236" s="16" t="n">
        <f aca="false">IF(YEAR($A236)&lt;&gt;Setup!$B$6,"",SUMIFS(Transactions!$G:$G,Transactions!$H:$H,N$4,Transactions!$A:$A,$A236))</f>
        <v>0</v>
      </c>
      <c r="O236" s="16" t="n">
        <f aca="false">IF(YEAR($A236)&lt;&gt;Setup!$B$6,"",SUMIFS(Transactions!$G:$G,Transactions!$H:$H,O$4,Transactions!$A:$A,$A236))</f>
        <v>0</v>
      </c>
      <c r="P236" s="16" t="n">
        <f aca="false">IF(YEAR($A236)&lt;&gt;Setup!$B$6,"",SUMIFS(Transactions!$G:$G,Transactions!$H:$H,P$4,Transactions!$A:$A,$A236))</f>
        <v>0</v>
      </c>
      <c r="Q236" s="16" t="n">
        <f aca="false">IF(YEAR($A236)&lt;&gt;Setup!$B$6,"",SUM(B236:C236))</f>
        <v>0</v>
      </c>
      <c r="R236" s="16" t="n">
        <f aca="false">IF(YEAR($A236)&lt;&gt;Setup!$B$6,"",SUM(D236:F236))</f>
        <v>0</v>
      </c>
      <c r="S236" s="16" t="n">
        <f aca="false">IF(YEAR($A236)&lt;&gt;Setup!$B$6,"",SUM(G236:L236))</f>
        <v>0</v>
      </c>
      <c r="T236" s="16" t="n">
        <f aca="false">IF(YEAR($A236)&lt;&gt;Setup!$B$6,"",SUM(M236:P236))</f>
        <v>0</v>
      </c>
      <c r="U236" s="20" t="n">
        <f aca="false">IF(YEAR($A236)&lt;&gt;Setup!$B$6,"",SUM(B236:P236))</f>
        <v>0</v>
      </c>
      <c r="V236" s="20" t="n">
        <f aca="false">IF(YEAR($A236)&lt;&gt;Setup!$B$6,"",N(V235)+U236)</f>
        <v>0</v>
      </c>
    </row>
    <row r="237" customFormat="false" ht="15" hidden="false" customHeight="false" outlineLevel="0" collapsed="false">
      <c r="A237" s="19" t="n">
        <f aca="false">DATE(Setup!$B$6,1,1)+232</f>
        <v>46255</v>
      </c>
      <c r="B237" s="16" t="n">
        <f aca="false">IF(YEAR($A237)&lt;&gt;Setup!$B$6,"",SUMIFS(Transactions!$G:$G,Transactions!$H:$H,B$4,Transactions!$A:$A,$A237))</f>
        <v>0</v>
      </c>
      <c r="C237" s="16" t="n">
        <f aca="false">IF(YEAR($A237)&lt;&gt;Setup!$B$6,"",SUMIFS(Transactions!$G:$G,Transactions!$H:$H,C$4,Transactions!$A:$A,$A237))</f>
        <v>0</v>
      </c>
      <c r="D237" s="16" t="n">
        <f aca="false">IF(YEAR($A237)&lt;&gt;Setup!$B$6,"",SUMIFS(Transactions!$G:$G,Transactions!$H:$H,D$4,Transactions!$A:$A,$A237))</f>
        <v>0</v>
      </c>
      <c r="E237" s="16" t="n">
        <f aca="false">IF(YEAR($A237)&lt;&gt;Setup!$B$6,"",SUMIFS(Transactions!$G:$G,Transactions!$H:$H,E$4,Transactions!$A:$A,$A237))</f>
        <v>0</v>
      </c>
      <c r="F237" s="16" t="n">
        <f aca="false">IF(YEAR($A237)&lt;&gt;Setup!$B$6,"",SUMIFS(Transactions!$G:$G,Transactions!$H:$H,F$4,Transactions!$A:$A,$A237))</f>
        <v>0</v>
      </c>
      <c r="G237" s="16" t="n">
        <f aca="false">IF(YEAR($A237)&lt;&gt;Setup!$B$6,"",SUMIFS(Transactions!$G:$G,Transactions!$H:$H,G$4,Transactions!$A:$A,$A237))</f>
        <v>0</v>
      </c>
      <c r="H237" s="16" t="n">
        <f aca="false">IF(YEAR($A237)&lt;&gt;Setup!$B$6,"",SUMIFS(Transactions!$G:$G,Transactions!$H:$H,H$4,Transactions!$A:$A,$A237))</f>
        <v>0</v>
      </c>
      <c r="I237" s="16" t="n">
        <f aca="false">IF(YEAR($A237)&lt;&gt;Setup!$B$6,"",SUMIFS(Transactions!$G:$G,Transactions!$H:$H,I$4,Transactions!$A:$A,$A237))</f>
        <v>0</v>
      </c>
      <c r="J237" s="16" t="n">
        <f aca="false">IF(YEAR($A237)&lt;&gt;Setup!$B$6,"",SUMIFS(Transactions!$G:$G,Transactions!$H:$H,J$4,Transactions!$A:$A,$A237))</f>
        <v>0</v>
      </c>
      <c r="K237" s="16" t="n">
        <f aca="false">IF(YEAR($A237)&lt;&gt;Setup!$B$6,"",SUMIFS(Transactions!$G:$G,Transactions!$H:$H,K$4,Transactions!$A:$A,$A237))</f>
        <v>0</v>
      </c>
      <c r="L237" s="16" t="n">
        <f aca="false">IF(YEAR($A237)&lt;&gt;Setup!$B$6,"",SUMIFS(Transactions!$G:$G,Transactions!$H:$H,L$4,Transactions!$A:$A,$A237))</f>
        <v>0</v>
      </c>
      <c r="M237" s="16" t="n">
        <f aca="false">IF(YEAR($A237)&lt;&gt;Setup!$B$6,"",SUMIFS(Transactions!$G:$G,Transactions!$H:$H,M$4,Transactions!$A:$A,$A237))</f>
        <v>0</v>
      </c>
      <c r="N237" s="16" t="n">
        <f aca="false">IF(YEAR($A237)&lt;&gt;Setup!$B$6,"",SUMIFS(Transactions!$G:$G,Transactions!$H:$H,N$4,Transactions!$A:$A,$A237))</f>
        <v>0</v>
      </c>
      <c r="O237" s="16" t="n">
        <f aca="false">IF(YEAR($A237)&lt;&gt;Setup!$B$6,"",SUMIFS(Transactions!$G:$G,Transactions!$H:$H,O$4,Transactions!$A:$A,$A237))</f>
        <v>0</v>
      </c>
      <c r="P237" s="16" t="n">
        <f aca="false">IF(YEAR($A237)&lt;&gt;Setup!$B$6,"",SUMIFS(Transactions!$G:$G,Transactions!$H:$H,P$4,Transactions!$A:$A,$A237))</f>
        <v>0</v>
      </c>
      <c r="Q237" s="16" t="n">
        <f aca="false">IF(YEAR($A237)&lt;&gt;Setup!$B$6,"",SUM(B237:C237))</f>
        <v>0</v>
      </c>
      <c r="R237" s="16" t="n">
        <f aca="false">IF(YEAR($A237)&lt;&gt;Setup!$B$6,"",SUM(D237:F237))</f>
        <v>0</v>
      </c>
      <c r="S237" s="16" t="n">
        <f aca="false">IF(YEAR($A237)&lt;&gt;Setup!$B$6,"",SUM(G237:L237))</f>
        <v>0</v>
      </c>
      <c r="T237" s="16" t="n">
        <f aca="false">IF(YEAR($A237)&lt;&gt;Setup!$B$6,"",SUM(M237:P237))</f>
        <v>0</v>
      </c>
      <c r="U237" s="20" t="n">
        <f aca="false">IF(YEAR($A237)&lt;&gt;Setup!$B$6,"",SUM(B237:P237))</f>
        <v>0</v>
      </c>
      <c r="V237" s="20" t="n">
        <f aca="false">IF(YEAR($A237)&lt;&gt;Setup!$B$6,"",N(V236)+U237)</f>
        <v>0</v>
      </c>
    </row>
    <row r="238" customFormat="false" ht="15" hidden="false" customHeight="false" outlineLevel="0" collapsed="false">
      <c r="A238" s="19" t="n">
        <f aca="false">DATE(Setup!$B$6,1,1)+233</f>
        <v>46256</v>
      </c>
      <c r="B238" s="16" t="n">
        <f aca="false">IF(YEAR($A238)&lt;&gt;Setup!$B$6,"",SUMIFS(Transactions!$G:$G,Transactions!$H:$H,B$4,Transactions!$A:$A,$A238))</f>
        <v>0</v>
      </c>
      <c r="C238" s="16" t="n">
        <f aca="false">IF(YEAR($A238)&lt;&gt;Setup!$B$6,"",SUMIFS(Transactions!$G:$G,Transactions!$H:$H,C$4,Transactions!$A:$A,$A238))</f>
        <v>0</v>
      </c>
      <c r="D238" s="16" t="n">
        <f aca="false">IF(YEAR($A238)&lt;&gt;Setup!$B$6,"",SUMIFS(Transactions!$G:$G,Transactions!$H:$H,D$4,Transactions!$A:$A,$A238))</f>
        <v>0</v>
      </c>
      <c r="E238" s="16" t="n">
        <f aca="false">IF(YEAR($A238)&lt;&gt;Setup!$B$6,"",SUMIFS(Transactions!$G:$G,Transactions!$H:$H,E$4,Transactions!$A:$A,$A238))</f>
        <v>0</v>
      </c>
      <c r="F238" s="16" t="n">
        <f aca="false">IF(YEAR($A238)&lt;&gt;Setup!$B$6,"",SUMIFS(Transactions!$G:$G,Transactions!$H:$H,F$4,Transactions!$A:$A,$A238))</f>
        <v>0</v>
      </c>
      <c r="G238" s="16" t="n">
        <f aca="false">IF(YEAR($A238)&lt;&gt;Setup!$B$6,"",SUMIFS(Transactions!$G:$G,Transactions!$H:$H,G$4,Transactions!$A:$A,$A238))</f>
        <v>0</v>
      </c>
      <c r="H238" s="16" t="n">
        <f aca="false">IF(YEAR($A238)&lt;&gt;Setup!$B$6,"",SUMIFS(Transactions!$G:$G,Transactions!$H:$H,H$4,Transactions!$A:$A,$A238))</f>
        <v>0</v>
      </c>
      <c r="I238" s="16" t="n">
        <f aca="false">IF(YEAR($A238)&lt;&gt;Setup!$B$6,"",SUMIFS(Transactions!$G:$G,Transactions!$H:$H,I$4,Transactions!$A:$A,$A238))</f>
        <v>0</v>
      </c>
      <c r="J238" s="16" t="n">
        <f aca="false">IF(YEAR($A238)&lt;&gt;Setup!$B$6,"",SUMIFS(Transactions!$G:$G,Transactions!$H:$H,J$4,Transactions!$A:$A,$A238))</f>
        <v>0</v>
      </c>
      <c r="K238" s="16" t="n">
        <f aca="false">IF(YEAR($A238)&lt;&gt;Setup!$B$6,"",SUMIFS(Transactions!$G:$G,Transactions!$H:$H,K$4,Transactions!$A:$A,$A238))</f>
        <v>0</v>
      </c>
      <c r="L238" s="16" t="n">
        <f aca="false">IF(YEAR($A238)&lt;&gt;Setup!$B$6,"",SUMIFS(Transactions!$G:$G,Transactions!$H:$H,L$4,Transactions!$A:$A,$A238))</f>
        <v>0</v>
      </c>
      <c r="M238" s="16" t="n">
        <f aca="false">IF(YEAR($A238)&lt;&gt;Setup!$B$6,"",SUMIFS(Transactions!$G:$G,Transactions!$H:$H,M$4,Transactions!$A:$A,$A238))</f>
        <v>0</v>
      </c>
      <c r="N238" s="16" t="n">
        <f aca="false">IF(YEAR($A238)&lt;&gt;Setup!$B$6,"",SUMIFS(Transactions!$G:$G,Transactions!$H:$H,N$4,Transactions!$A:$A,$A238))</f>
        <v>0</v>
      </c>
      <c r="O238" s="16" t="n">
        <f aca="false">IF(YEAR($A238)&lt;&gt;Setup!$B$6,"",SUMIFS(Transactions!$G:$G,Transactions!$H:$H,O$4,Transactions!$A:$A,$A238))</f>
        <v>0</v>
      </c>
      <c r="P238" s="16" t="n">
        <f aca="false">IF(YEAR($A238)&lt;&gt;Setup!$B$6,"",SUMIFS(Transactions!$G:$G,Transactions!$H:$H,P$4,Transactions!$A:$A,$A238))</f>
        <v>0</v>
      </c>
      <c r="Q238" s="16" t="n">
        <f aca="false">IF(YEAR($A238)&lt;&gt;Setup!$B$6,"",SUM(B238:C238))</f>
        <v>0</v>
      </c>
      <c r="R238" s="16" t="n">
        <f aca="false">IF(YEAR($A238)&lt;&gt;Setup!$B$6,"",SUM(D238:F238))</f>
        <v>0</v>
      </c>
      <c r="S238" s="16" t="n">
        <f aca="false">IF(YEAR($A238)&lt;&gt;Setup!$B$6,"",SUM(G238:L238))</f>
        <v>0</v>
      </c>
      <c r="T238" s="16" t="n">
        <f aca="false">IF(YEAR($A238)&lt;&gt;Setup!$B$6,"",SUM(M238:P238))</f>
        <v>0</v>
      </c>
      <c r="U238" s="20" t="n">
        <f aca="false">IF(YEAR($A238)&lt;&gt;Setup!$B$6,"",SUM(B238:P238))</f>
        <v>0</v>
      </c>
      <c r="V238" s="20" t="n">
        <f aca="false">IF(YEAR($A238)&lt;&gt;Setup!$B$6,"",N(V237)+U238)</f>
        <v>0</v>
      </c>
    </row>
    <row r="239" customFormat="false" ht="15" hidden="false" customHeight="false" outlineLevel="0" collapsed="false">
      <c r="A239" s="19" t="n">
        <f aca="false">DATE(Setup!$B$6,1,1)+234</f>
        <v>46257</v>
      </c>
      <c r="B239" s="16" t="n">
        <f aca="false">IF(YEAR($A239)&lt;&gt;Setup!$B$6,"",SUMIFS(Transactions!$G:$G,Transactions!$H:$H,B$4,Transactions!$A:$A,$A239))</f>
        <v>0</v>
      </c>
      <c r="C239" s="16" t="n">
        <f aca="false">IF(YEAR($A239)&lt;&gt;Setup!$B$6,"",SUMIFS(Transactions!$G:$G,Transactions!$H:$H,C$4,Transactions!$A:$A,$A239))</f>
        <v>0</v>
      </c>
      <c r="D239" s="16" t="n">
        <f aca="false">IF(YEAR($A239)&lt;&gt;Setup!$B$6,"",SUMIFS(Transactions!$G:$G,Transactions!$H:$H,D$4,Transactions!$A:$A,$A239))</f>
        <v>0</v>
      </c>
      <c r="E239" s="16" t="n">
        <f aca="false">IF(YEAR($A239)&lt;&gt;Setup!$B$6,"",SUMIFS(Transactions!$G:$G,Transactions!$H:$H,E$4,Transactions!$A:$A,$A239))</f>
        <v>0</v>
      </c>
      <c r="F239" s="16" t="n">
        <f aca="false">IF(YEAR($A239)&lt;&gt;Setup!$B$6,"",SUMIFS(Transactions!$G:$G,Transactions!$H:$H,F$4,Transactions!$A:$A,$A239))</f>
        <v>0</v>
      </c>
      <c r="G239" s="16" t="n">
        <f aca="false">IF(YEAR($A239)&lt;&gt;Setup!$B$6,"",SUMIFS(Transactions!$G:$G,Transactions!$H:$H,G$4,Transactions!$A:$A,$A239))</f>
        <v>0</v>
      </c>
      <c r="H239" s="16" t="n">
        <f aca="false">IF(YEAR($A239)&lt;&gt;Setup!$B$6,"",SUMIFS(Transactions!$G:$G,Transactions!$H:$H,H$4,Transactions!$A:$A,$A239))</f>
        <v>0</v>
      </c>
      <c r="I239" s="16" t="n">
        <f aca="false">IF(YEAR($A239)&lt;&gt;Setup!$B$6,"",SUMIFS(Transactions!$G:$G,Transactions!$H:$H,I$4,Transactions!$A:$A,$A239))</f>
        <v>0</v>
      </c>
      <c r="J239" s="16" t="n">
        <f aca="false">IF(YEAR($A239)&lt;&gt;Setup!$B$6,"",SUMIFS(Transactions!$G:$G,Transactions!$H:$H,J$4,Transactions!$A:$A,$A239))</f>
        <v>0</v>
      </c>
      <c r="K239" s="16" t="n">
        <f aca="false">IF(YEAR($A239)&lt;&gt;Setup!$B$6,"",SUMIFS(Transactions!$G:$G,Transactions!$H:$H,K$4,Transactions!$A:$A,$A239))</f>
        <v>0</v>
      </c>
      <c r="L239" s="16" t="n">
        <f aca="false">IF(YEAR($A239)&lt;&gt;Setup!$B$6,"",SUMIFS(Transactions!$G:$G,Transactions!$H:$H,L$4,Transactions!$A:$A,$A239))</f>
        <v>0</v>
      </c>
      <c r="M239" s="16" t="n">
        <f aca="false">IF(YEAR($A239)&lt;&gt;Setup!$B$6,"",SUMIFS(Transactions!$G:$G,Transactions!$H:$H,M$4,Transactions!$A:$A,$A239))</f>
        <v>0</v>
      </c>
      <c r="N239" s="16" t="n">
        <f aca="false">IF(YEAR($A239)&lt;&gt;Setup!$B$6,"",SUMIFS(Transactions!$G:$G,Transactions!$H:$H,N$4,Transactions!$A:$A,$A239))</f>
        <v>0</v>
      </c>
      <c r="O239" s="16" t="n">
        <f aca="false">IF(YEAR($A239)&lt;&gt;Setup!$B$6,"",SUMIFS(Transactions!$G:$G,Transactions!$H:$H,O$4,Transactions!$A:$A,$A239))</f>
        <v>0</v>
      </c>
      <c r="P239" s="16" t="n">
        <f aca="false">IF(YEAR($A239)&lt;&gt;Setup!$B$6,"",SUMIFS(Transactions!$G:$G,Transactions!$H:$H,P$4,Transactions!$A:$A,$A239))</f>
        <v>0</v>
      </c>
      <c r="Q239" s="16" t="n">
        <f aca="false">IF(YEAR($A239)&lt;&gt;Setup!$B$6,"",SUM(B239:C239))</f>
        <v>0</v>
      </c>
      <c r="R239" s="16" t="n">
        <f aca="false">IF(YEAR($A239)&lt;&gt;Setup!$B$6,"",SUM(D239:F239))</f>
        <v>0</v>
      </c>
      <c r="S239" s="16" t="n">
        <f aca="false">IF(YEAR($A239)&lt;&gt;Setup!$B$6,"",SUM(G239:L239))</f>
        <v>0</v>
      </c>
      <c r="T239" s="16" t="n">
        <f aca="false">IF(YEAR($A239)&lt;&gt;Setup!$B$6,"",SUM(M239:P239))</f>
        <v>0</v>
      </c>
      <c r="U239" s="20" t="n">
        <f aca="false">IF(YEAR($A239)&lt;&gt;Setup!$B$6,"",SUM(B239:P239))</f>
        <v>0</v>
      </c>
      <c r="V239" s="20" t="n">
        <f aca="false">IF(YEAR($A239)&lt;&gt;Setup!$B$6,"",N(V238)+U239)</f>
        <v>0</v>
      </c>
    </row>
    <row r="240" customFormat="false" ht="15" hidden="false" customHeight="false" outlineLevel="0" collapsed="false">
      <c r="A240" s="19" t="n">
        <f aca="false">DATE(Setup!$B$6,1,1)+235</f>
        <v>46258</v>
      </c>
      <c r="B240" s="16" t="n">
        <f aca="false">IF(YEAR($A240)&lt;&gt;Setup!$B$6,"",SUMIFS(Transactions!$G:$G,Transactions!$H:$H,B$4,Transactions!$A:$A,$A240))</f>
        <v>0</v>
      </c>
      <c r="C240" s="16" t="n">
        <f aca="false">IF(YEAR($A240)&lt;&gt;Setup!$B$6,"",SUMIFS(Transactions!$G:$G,Transactions!$H:$H,C$4,Transactions!$A:$A,$A240))</f>
        <v>0</v>
      </c>
      <c r="D240" s="16" t="n">
        <f aca="false">IF(YEAR($A240)&lt;&gt;Setup!$B$6,"",SUMIFS(Transactions!$G:$G,Transactions!$H:$H,D$4,Transactions!$A:$A,$A240))</f>
        <v>0</v>
      </c>
      <c r="E240" s="16" t="n">
        <f aca="false">IF(YEAR($A240)&lt;&gt;Setup!$B$6,"",SUMIFS(Transactions!$G:$G,Transactions!$H:$H,E$4,Transactions!$A:$A,$A240))</f>
        <v>0</v>
      </c>
      <c r="F240" s="16" t="n">
        <f aca="false">IF(YEAR($A240)&lt;&gt;Setup!$B$6,"",SUMIFS(Transactions!$G:$G,Transactions!$H:$H,F$4,Transactions!$A:$A,$A240))</f>
        <v>0</v>
      </c>
      <c r="G240" s="16" t="n">
        <f aca="false">IF(YEAR($A240)&lt;&gt;Setup!$B$6,"",SUMIFS(Transactions!$G:$G,Transactions!$H:$H,G$4,Transactions!$A:$A,$A240))</f>
        <v>0</v>
      </c>
      <c r="H240" s="16" t="n">
        <f aca="false">IF(YEAR($A240)&lt;&gt;Setup!$B$6,"",SUMIFS(Transactions!$G:$G,Transactions!$H:$H,H$4,Transactions!$A:$A,$A240))</f>
        <v>0</v>
      </c>
      <c r="I240" s="16" t="n">
        <f aca="false">IF(YEAR($A240)&lt;&gt;Setup!$B$6,"",SUMIFS(Transactions!$G:$G,Transactions!$H:$H,I$4,Transactions!$A:$A,$A240))</f>
        <v>0</v>
      </c>
      <c r="J240" s="16" t="n">
        <f aca="false">IF(YEAR($A240)&lt;&gt;Setup!$B$6,"",SUMIFS(Transactions!$G:$G,Transactions!$H:$H,J$4,Transactions!$A:$A,$A240))</f>
        <v>0</v>
      </c>
      <c r="K240" s="16" t="n">
        <f aca="false">IF(YEAR($A240)&lt;&gt;Setup!$B$6,"",SUMIFS(Transactions!$G:$G,Transactions!$H:$H,K$4,Transactions!$A:$A,$A240))</f>
        <v>0</v>
      </c>
      <c r="L240" s="16" t="n">
        <f aca="false">IF(YEAR($A240)&lt;&gt;Setup!$B$6,"",SUMIFS(Transactions!$G:$G,Transactions!$H:$H,L$4,Transactions!$A:$A,$A240))</f>
        <v>0</v>
      </c>
      <c r="M240" s="16" t="n">
        <f aca="false">IF(YEAR($A240)&lt;&gt;Setup!$B$6,"",SUMIFS(Transactions!$G:$G,Transactions!$H:$H,M$4,Transactions!$A:$A,$A240))</f>
        <v>0</v>
      </c>
      <c r="N240" s="16" t="n">
        <f aca="false">IF(YEAR($A240)&lt;&gt;Setup!$B$6,"",SUMIFS(Transactions!$G:$G,Transactions!$H:$H,N$4,Transactions!$A:$A,$A240))</f>
        <v>0</v>
      </c>
      <c r="O240" s="16" t="n">
        <f aca="false">IF(YEAR($A240)&lt;&gt;Setup!$B$6,"",SUMIFS(Transactions!$G:$G,Transactions!$H:$H,O$4,Transactions!$A:$A,$A240))</f>
        <v>0</v>
      </c>
      <c r="P240" s="16" t="n">
        <f aca="false">IF(YEAR($A240)&lt;&gt;Setup!$B$6,"",SUMIFS(Transactions!$G:$G,Transactions!$H:$H,P$4,Transactions!$A:$A,$A240))</f>
        <v>0</v>
      </c>
      <c r="Q240" s="16" t="n">
        <f aca="false">IF(YEAR($A240)&lt;&gt;Setup!$B$6,"",SUM(B240:C240))</f>
        <v>0</v>
      </c>
      <c r="R240" s="16" t="n">
        <f aca="false">IF(YEAR($A240)&lt;&gt;Setup!$B$6,"",SUM(D240:F240))</f>
        <v>0</v>
      </c>
      <c r="S240" s="16" t="n">
        <f aca="false">IF(YEAR($A240)&lt;&gt;Setup!$B$6,"",SUM(G240:L240))</f>
        <v>0</v>
      </c>
      <c r="T240" s="16" t="n">
        <f aca="false">IF(YEAR($A240)&lt;&gt;Setup!$B$6,"",SUM(M240:P240))</f>
        <v>0</v>
      </c>
      <c r="U240" s="20" t="n">
        <f aca="false">IF(YEAR($A240)&lt;&gt;Setup!$B$6,"",SUM(B240:P240))</f>
        <v>0</v>
      </c>
      <c r="V240" s="20" t="n">
        <f aca="false">IF(YEAR($A240)&lt;&gt;Setup!$B$6,"",N(V239)+U240)</f>
        <v>0</v>
      </c>
    </row>
    <row r="241" customFormat="false" ht="15" hidden="false" customHeight="false" outlineLevel="0" collapsed="false">
      <c r="A241" s="19" t="n">
        <f aca="false">DATE(Setup!$B$6,1,1)+236</f>
        <v>46259</v>
      </c>
      <c r="B241" s="16" t="n">
        <f aca="false">IF(YEAR($A241)&lt;&gt;Setup!$B$6,"",SUMIFS(Transactions!$G:$G,Transactions!$H:$H,B$4,Transactions!$A:$A,$A241))</f>
        <v>0</v>
      </c>
      <c r="C241" s="16" t="n">
        <f aca="false">IF(YEAR($A241)&lt;&gt;Setup!$B$6,"",SUMIFS(Transactions!$G:$G,Transactions!$H:$H,C$4,Transactions!$A:$A,$A241))</f>
        <v>0</v>
      </c>
      <c r="D241" s="16" t="n">
        <f aca="false">IF(YEAR($A241)&lt;&gt;Setup!$B$6,"",SUMIFS(Transactions!$G:$G,Transactions!$H:$H,D$4,Transactions!$A:$A,$A241))</f>
        <v>0</v>
      </c>
      <c r="E241" s="16" t="n">
        <f aca="false">IF(YEAR($A241)&lt;&gt;Setup!$B$6,"",SUMIFS(Transactions!$G:$G,Transactions!$H:$H,E$4,Transactions!$A:$A,$A241))</f>
        <v>0</v>
      </c>
      <c r="F241" s="16" t="n">
        <f aca="false">IF(YEAR($A241)&lt;&gt;Setup!$B$6,"",SUMIFS(Transactions!$G:$G,Transactions!$H:$H,F$4,Transactions!$A:$A,$A241))</f>
        <v>0</v>
      </c>
      <c r="G241" s="16" t="n">
        <f aca="false">IF(YEAR($A241)&lt;&gt;Setup!$B$6,"",SUMIFS(Transactions!$G:$G,Transactions!$H:$H,G$4,Transactions!$A:$A,$A241))</f>
        <v>0</v>
      </c>
      <c r="H241" s="16" t="n">
        <f aca="false">IF(YEAR($A241)&lt;&gt;Setup!$B$6,"",SUMIFS(Transactions!$G:$G,Transactions!$H:$H,H$4,Transactions!$A:$A,$A241))</f>
        <v>0</v>
      </c>
      <c r="I241" s="16" t="n">
        <f aca="false">IF(YEAR($A241)&lt;&gt;Setup!$B$6,"",SUMIFS(Transactions!$G:$G,Transactions!$H:$H,I$4,Transactions!$A:$A,$A241))</f>
        <v>0</v>
      </c>
      <c r="J241" s="16" t="n">
        <f aca="false">IF(YEAR($A241)&lt;&gt;Setup!$B$6,"",SUMIFS(Transactions!$G:$G,Transactions!$H:$H,J$4,Transactions!$A:$A,$A241))</f>
        <v>0</v>
      </c>
      <c r="K241" s="16" t="n">
        <f aca="false">IF(YEAR($A241)&lt;&gt;Setup!$B$6,"",SUMIFS(Transactions!$G:$G,Transactions!$H:$H,K$4,Transactions!$A:$A,$A241))</f>
        <v>0</v>
      </c>
      <c r="L241" s="16" t="n">
        <f aca="false">IF(YEAR($A241)&lt;&gt;Setup!$B$6,"",SUMIFS(Transactions!$G:$G,Transactions!$H:$H,L$4,Transactions!$A:$A,$A241))</f>
        <v>0</v>
      </c>
      <c r="M241" s="16" t="n">
        <f aca="false">IF(YEAR($A241)&lt;&gt;Setup!$B$6,"",SUMIFS(Transactions!$G:$G,Transactions!$H:$H,M$4,Transactions!$A:$A,$A241))</f>
        <v>0</v>
      </c>
      <c r="N241" s="16" t="n">
        <f aca="false">IF(YEAR($A241)&lt;&gt;Setup!$B$6,"",SUMIFS(Transactions!$G:$G,Transactions!$H:$H,N$4,Transactions!$A:$A,$A241))</f>
        <v>0</v>
      </c>
      <c r="O241" s="16" t="n">
        <f aca="false">IF(YEAR($A241)&lt;&gt;Setup!$B$6,"",SUMIFS(Transactions!$G:$G,Transactions!$H:$H,O$4,Transactions!$A:$A,$A241))</f>
        <v>0</v>
      </c>
      <c r="P241" s="16" t="n">
        <f aca="false">IF(YEAR($A241)&lt;&gt;Setup!$B$6,"",SUMIFS(Transactions!$G:$G,Transactions!$H:$H,P$4,Transactions!$A:$A,$A241))</f>
        <v>0</v>
      </c>
      <c r="Q241" s="16" t="n">
        <f aca="false">IF(YEAR($A241)&lt;&gt;Setup!$B$6,"",SUM(B241:C241))</f>
        <v>0</v>
      </c>
      <c r="R241" s="16" t="n">
        <f aca="false">IF(YEAR($A241)&lt;&gt;Setup!$B$6,"",SUM(D241:F241))</f>
        <v>0</v>
      </c>
      <c r="S241" s="16" t="n">
        <f aca="false">IF(YEAR($A241)&lt;&gt;Setup!$B$6,"",SUM(G241:L241))</f>
        <v>0</v>
      </c>
      <c r="T241" s="16" t="n">
        <f aca="false">IF(YEAR($A241)&lt;&gt;Setup!$B$6,"",SUM(M241:P241))</f>
        <v>0</v>
      </c>
      <c r="U241" s="20" t="n">
        <f aca="false">IF(YEAR($A241)&lt;&gt;Setup!$B$6,"",SUM(B241:P241))</f>
        <v>0</v>
      </c>
      <c r="V241" s="20" t="n">
        <f aca="false">IF(YEAR($A241)&lt;&gt;Setup!$B$6,"",N(V240)+U241)</f>
        <v>0</v>
      </c>
    </row>
    <row r="242" customFormat="false" ht="15" hidden="false" customHeight="false" outlineLevel="0" collapsed="false">
      <c r="A242" s="19" t="n">
        <f aca="false">DATE(Setup!$B$6,1,1)+237</f>
        <v>46260</v>
      </c>
      <c r="B242" s="16" t="n">
        <f aca="false">IF(YEAR($A242)&lt;&gt;Setup!$B$6,"",SUMIFS(Transactions!$G:$G,Transactions!$H:$H,B$4,Transactions!$A:$A,$A242))</f>
        <v>0</v>
      </c>
      <c r="C242" s="16" t="n">
        <f aca="false">IF(YEAR($A242)&lt;&gt;Setup!$B$6,"",SUMIFS(Transactions!$G:$G,Transactions!$H:$H,C$4,Transactions!$A:$A,$A242))</f>
        <v>0</v>
      </c>
      <c r="D242" s="16" t="n">
        <f aca="false">IF(YEAR($A242)&lt;&gt;Setup!$B$6,"",SUMIFS(Transactions!$G:$G,Transactions!$H:$H,D$4,Transactions!$A:$A,$A242))</f>
        <v>0</v>
      </c>
      <c r="E242" s="16" t="n">
        <f aca="false">IF(YEAR($A242)&lt;&gt;Setup!$B$6,"",SUMIFS(Transactions!$G:$G,Transactions!$H:$H,E$4,Transactions!$A:$A,$A242))</f>
        <v>0</v>
      </c>
      <c r="F242" s="16" t="n">
        <f aca="false">IF(YEAR($A242)&lt;&gt;Setup!$B$6,"",SUMIFS(Transactions!$G:$G,Transactions!$H:$H,F$4,Transactions!$A:$A,$A242))</f>
        <v>0</v>
      </c>
      <c r="G242" s="16" t="n">
        <f aca="false">IF(YEAR($A242)&lt;&gt;Setup!$B$6,"",SUMIFS(Transactions!$G:$G,Transactions!$H:$H,G$4,Transactions!$A:$A,$A242))</f>
        <v>0</v>
      </c>
      <c r="H242" s="16" t="n">
        <f aca="false">IF(YEAR($A242)&lt;&gt;Setup!$B$6,"",SUMIFS(Transactions!$G:$G,Transactions!$H:$H,H$4,Transactions!$A:$A,$A242))</f>
        <v>0</v>
      </c>
      <c r="I242" s="16" t="n">
        <f aca="false">IF(YEAR($A242)&lt;&gt;Setup!$B$6,"",SUMIFS(Transactions!$G:$G,Transactions!$H:$H,I$4,Transactions!$A:$A,$A242))</f>
        <v>0</v>
      </c>
      <c r="J242" s="16" t="n">
        <f aca="false">IF(YEAR($A242)&lt;&gt;Setup!$B$6,"",SUMIFS(Transactions!$G:$G,Transactions!$H:$H,J$4,Transactions!$A:$A,$A242))</f>
        <v>0</v>
      </c>
      <c r="K242" s="16" t="n">
        <f aca="false">IF(YEAR($A242)&lt;&gt;Setup!$B$6,"",SUMIFS(Transactions!$G:$G,Transactions!$H:$H,K$4,Transactions!$A:$A,$A242))</f>
        <v>0</v>
      </c>
      <c r="L242" s="16" t="n">
        <f aca="false">IF(YEAR($A242)&lt;&gt;Setup!$B$6,"",SUMIFS(Transactions!$G:$G,Transactions!$H:$H,L$4,Transactions!$A:$A,$A242))</f>
        <v>0</v>
      </c>
      <c r="M242" s="16" t="n">
        <f aca="false">IF(YEAR($A242)&lt;&gt;Setup!$B$6,"",SUMIFS(Transactions!$G:$G,Transactions!$H:$H,M$4,Transactions!$A:$A,$A242))</f>
        <v>0</v>
      </c>
      <c r="N242" s="16" t="n">
        <f aca="false">IF(YEAR($A242)&lt;&gt;Setup!$B$6,"",SUMIFS(Transactions!$G:$G,Transactions!$H:$H,N$4,Transactions!$A:$A,$A242))</f>
        <v>0</v>
      </c>
      <c r="O242" s="16" t="n">
        <f aca="false">IF(YEAR($A242)&lt;&gt;Setup!$B$6,"",SUMIFS(Transactions!$G:$G,Transactions!$H:$H,O$4,Transactions!$A:$A,$A242))</f>
        <v>0</v>
      </c>
      <c r="P242" s="16" t="n">
        <f aca="false">IF(YEAR($A242)&lt;&gt;Setup!$B$6,"",SUMIFS(Transactions!$G:$G,Transactions!$H:$H,P$4,Transactions!$A:$A,$A242))</f>
        <v>0</v>
      </c>
      <c r="Q242" s="16" t="n">
        <f aca="false">IF(YEAR($A242)&lt;&gt;Setup!$B$6,"",SUM(B242:C242))</f>
        <v>0</v>
      </c>
      <c r="R242" s="16" t="n">
        <f aca="false">IF(YEAR($A242)&lt;&gt;Setup!$B$6,"",SUM(D242:F242))</f>
        <v>0</v>
      </c>
      <c r="S242" s="16" t="n">
        <f aca="false">IF(YEAR($A242)&lt;&gt;Setup!$B$6,"",SUM(G242:L242))</f>
        <v>0</v>
      </c>
      <c r="T242" s="16" t="n">
        <f aca="false">IF(YEAR($A242)&lt;&gt;Setup!$B$6,"",SUM(M242:P242))</f>
        <v>0</v>
      </c>
      <c r="U242" s="20" t="n">
        <f aca="false">IF(YEAR($A242)&lt;&gt;Setup!$B$6,"",SUM(B242:P242))</f>
        <v>0</v>
      </c>
      <c r="V242" s="20" t="n">
        <f aca="false">IF(YEAR($A242)&lt;&gt;Setup!$B$6,"",N(V241)+U242)</f>
        <v>0</v>
      </c>
    </row>
    <row r="243" customFormat="false" ht="15" hidden="false" customHeight="false" outlineLevel="0" collapsed="false">
      <c r="A243" s="19" t="n">
        <f aca="false">DATE(Setup!$B$6,1,1)+238</f>
        <v>46261</v>
      </c>
      <c r="B243" s="16" t="n">
        <f aca="false">IF(YEAR($A243)&lt;&gt;Setup!$B$6,"",SUMIFS(Transactions!$G:$G,Transactions!$H:$H,B$4,Transactions!$A:$A,$A243))</f>
        <v>0</v>
      </c>
      <c r="C243" s="16" t="n">
        <f aca="false">IF(YEAR($A243)&lt;&gt;Setup!$B$6,"",SUMIFS(Transactions!$G:$G,Transactions!$H:$H,C$4,Transactions!$A:$A,$A243))</f>
        <v>0</v>
      </c>
      <c r="D243" s="16" t="n">
        <f aca="false">IF(YEAR($A243)&lt;&gt;Setup!$B$6,"",SUMIFS(Transactions!$G:$G,Transactions!$H:$H,D$4,Transactions!$A:$A,$A243))</f>
        <v>0</v>
      </c>
      <c r="E243" s="16" t="n">
        <f aca="false">IF(YEAR($A243)&lt;&gt;Setup!$B$6,"",SUMIFS(Transactions!$G:$G,Transactions!$H:$H,E$4,Transactions!$A:$A,$A243))</f>
        <v>0</v>
      </c>
      <c r="F243" s="16" t="n">
        <f aca="false">IF(YEAR($A243)&lt;&gt;Setup!$B$6,"",SUMIFS(Transactions!$G:$G,Transactions!$H:$H,F$4,Transactions!$A:$A,$A243))</f>
        <v>0</v>
      </c>
      <c r="G243" s="16" t="n">
        <f aca="false">IF(YEAR($A243)&lt;&gt;Setup!$B$6,"",SUMIFS(Transactions!$G:$G,Transactions!$H:$H,G$4,Transactions!$A:$A,$A243))</f>
        <v>0</v>
      </c>
      <c r="H243" s="16" t="n">
        <f aca="false">IF(YEAR($A243)&lt;&gt;Setup!$B$6,"",SUMIFS(Transactions!$G:$G,Transactions!$H:$H,H$4,Transactions!$A:$A,$A243))</f>
        <v>0</v>
      </c>
      <c r="I243" s="16" t="n">
        <f aca="false">IF(YEAR($A243)&lt;&gt;Setup!$B$6,"",SUMIFS(Transactions!$G:$G,Transactions!$H:$H,I$4,Transactions!$A:$A,$A243))</f>
        <v>0</v>
      </c>
      <c r="J243" s="16" t="n">
        <f aca="false">IF(YEAR($A243)&lt;&gt;Setup!$B$6,"",SUMIFS(Transactions!$G:$G,Transactions!$H:$H,J$4,Transactions!$A:$A,$A243))</f>
        <v>0</v>
      </c>
      <c r="K243" s="16" t="n">
        <f aca="false">IF(YEAR($A243)&lt;&gt;Setup!$B$6,"",SUMIFS(Transactions!$G:$G,Transactions!$H:$H,K$4,Transactions!$A:$A,$A243))</f>
        <v>0</v>
      </c>
      <c r="L243" s="16" t="n">
        <f aca="false">IF(YEAR($A243)&lt;&gt;Setup!$B$6,"",SUMIFS(Transactions!$G:$G,Transactions!$H:$H,L$4,Transactions!$A:$A,$A243))</f>
        <v>0</v>
      </c>
      <c r="M243" s="16" t="n">
        <f aca="false">IF(YEAR($A243)&lt;&gt;Setup!$B$6,"",SUMIFS(Transactions!$G:$G,Transactions!$H:$H,M$4,Transactions!$A:$A,$A243))</f>
        <v>0</v>
      </c>
      <c r="N243" s="16" t="n">
        <f aca="false">IF(YEAR($A243)&lt;&gt;Setup!$B$6,"",SUMIFS(Transactions!$G:$G,Transactions!$H:$H,N$4,Transactions!$A:$A,$A243))</f>
        <v>0</v>
      </c>
      <c r="O243" s="16" t="n">
        <f aca="false">IF(YEAR($A243)&lt;&gt;Setup!$B$6,"",SUMIFS(Transactions!$G:$G,Transactions!$H:$H,O$4,Transactions!$A:$A,$A243))</f>
        <v>0</v>
      </c>
      <c r="P243" s="16" t="n">
        <f aca="false">IF(YEAR($A243)&lt;&gt;Setup!$B$6,"",SUMIFS(Transactions!$G:$G,Transactions!$H:$H,P$4,Transactions!$A:$A,$A243))</f>
        <v>0</v>
      </c>
      <c r="Q243" s="16" t="n">
        <f aca="false">IF(YEAR($A243)&lt;&gt;Setup!$B$6,"",SUM(B243:C243))</f>
        <v>0</v>
      </c>
      <c r="R243" s="16" t="n">
        <f aca="false">IF(YEAR($A243)&lt;&gt;Setup!$B$6,"",SUM(D243:F243))</f>
        <v>0</v>
      </c>
      <c r="S243" s="16" t="n">
        <f aca="false">IF(YEAR($A243)&lt;&gt;Setup!$B$6,"",SUM(G243:L243))</f>
        <v>0</v>
      </c>
      <c r="T243" s="16" t="n">
        <f aca="false">IF(YEAR($A243)&lt;&gt;Setup!$B$6,"",SUM(M243:P243))</f>
        <v>0</v>
      </c>
      <c r="U243" s="20" t="n">
        <f aca="false">IF(YEAR($A243)&lt;&gt;Setup!$B$6,"",SUM(B243:P243))</f>
        <v>0</v>
      </c>
      <c r="V243" s="20" t="n">
        <f aca="false">IF(YEAR($A243)&lt;&gt;Setup!$B$6,"",N(V242)+U243)</f>
        <v>0</v>
      </c>
    </row>
    <row r="244" customFormat="false" ht="15" hidden="false" customHeight="false" outlineLevel="0" collapsed="false">
      <c r="A244" s="19" t="n">
        <f aca="false">DATE(Setup!$B$6,1,1)+239</f>
        <v>46262</v>
      </c>
      <c r="B244" s="16" t="n">
        <f aca="false">IF(YEAR($A244)&lt;&gt;Setup!$B$6,"",SUMIFS(Transactions!$G:$G,Transactions!$H:$H,B$4,Transactions!$A:$A,$A244))</f>
        <v>0</v>
      </c>
      <c r="C244" s="16" t="n">
        <f aca="false">IF(YEAR($A244)&lt;&gt;Setup!$B$6,"",SUMIFS(Transactions!$G:$G,Transactions!$H:$H,C$4,Transactions!$A:$A,$A244))</f>
        <v>0</v>
      </c>
      <c r="D244" s="16" t="n">
        <f aca="false">IF(YEAR($A244)&lt;&gt;Setup!$B$6,"",SUMIFS(Transactions!$G:$G,Transactions!$H:$H,D$4,Transactions!$A:$A,$A244))</f>
        <v>0</v>
      </c>
      <c r="E244" s="16" t="n">
        <f aca="false">IF(YEAR($A244)&lt;&gt;Setup!$B$6,"",SUMIFS(Transactions!$G:$G,Transactions!$H:$H,E$4,Transactions!$A:$A,$A244))</f>
        <v>0</v>
      </c>
      <c r="F244" s="16" t="n">
        <f aca="false">IF(YEAR($A244)&lt;&gt;Setup!$B$6,"",SUMIFS(Transactions!$G:$G,Transactions!$H:$H,F$4,Transactions!$A:$A,$A244))</f>
        <v>0</v>
      </c>
      <c r="G244" s="16" t="n">
        <f aca="false">IF(YEAR($A244)&lt;&gt;Setup!$B$6,"",SUMIFS(Transactions!$G:$G,Transactions!$H:$H,G$4,Transactions!$A:$A,$A244))</f>
        <v>0</v>
      </c>
      <c r="H244" s="16" t="n">
        <f aca="false">IF(YEAR($A244)&lt;&gt;Setup!$B$6,"",SUMIFS(Transactions!$G:$G,Transactions!$H:$H,H$4,Transactions!$A:$A,$A244))</f>
        <v>0</v>
      </c>
      <c r="I244" s="16" t="n">
        <f aca="false">IF(YEAR($A244)&lt;&gt;Setup!$B$6,"",SUMIFS(Transactions!$G:$G,Transactions!$H:$H,I$4,Transactions!$A:$A,$A244))</f>
        <v>0</v>
      </c>
      <c r="J244" s="16" t="n">
        <f aca="false">IF(YEAR($A244)&lt;&gt;Setup!$B$6,"",SUMIFS(Transactions!$G:$G,Transactions!$H:$H,J$4,Transactions!$A:$A,$A244))</f>
        <v>0</v>
      </c>
      <c r="K244" s="16" t="n">
        <f aca="false">IF(YEAR($A244)&lt;&gt;Setup!$B$6,"",SUMIFS(Transactions!$G:$G,Transactions!$H:$H,K$4,Transactions!$A:$A,$A244))</f>
        <v>0</v>
      </c>
      <c r="L244" s="16" t="n">
        <f aca="false">IF(YEAR($A244)&lt;&gt;Setup!$B$6,"",SUMIFS(Transactions!$G:$G,Transactions!$H:$H,L$4,Transactions!$A:$A,$A244))</f>
        <v>0</v>
      </c>
      <c r="M244" s="16" t="n">
        <f aca="false">IF(YEAR($A244)&lt;&gt;Setup!$B$6,"",SUMIFS(Transactions!$G:$G,Transactions!$H:$H,M$4,Transactions!$A:$A,$A244))</f>
        <v>0</v>
      </c>
      <c r="N244" s="16" t="n">
        <f aca="false">IF(YEAR($A244)&lt;&gt;Setup!$B$6,"",SUMIFS(Transactions!$G:$G,Transactions!$H:$H,N$4,Transactions!$A:$A,$A244))</f>
        <v>0</v>
      </c>
      <c r="O244" s="16" t="n">
        <f aca="false">IF(YEAR($A244)&lt;&gt;Setup!$B$6,"",SUMIFS(Transactions!$G:$G,Transactions!$H:$H,O$4,Transactions!$A:$A,$A244))</f>
        <v>0</v>
      </c>
      <c r="P244" s="16" t="n">
        <f aca="false">IF(YEAR($A244)&lt;&gt;Setup!$B$6,"",SUMIFS(Transactions!$G:$G,Transactions!$H:$H,P$4,Transactions!$A:$A,$A244))</f>
        <v>0</v>
      </c>
      <c r="Q244" s="16" t="n">
        <f aca="false">IF(YEAR($A244)&lt;&gt;Setup!$B$6,"",SUM(B244:C244))</f>
        <v>0</v>
      </c>
      <c r="R244" s="16" t="n">
        <f aca="false">IF(YEAR($A244)&lt;&gt;Setup!$B$6,"",SUM(D244:F244))</f>
        <v>0</v>
      </c>
      <c r="S244" s="16" t="n">
        <f aca="false">IF(YEAR($A244)&lt;&gt;Setup!$B$6,"",SUM(G244:L244))</f>
        <v>0</v>
      </c>
      <c r="T244" s="16" t="n">
        <f aca="false">IF(YEAR($A244)&lt;&gt;Setup!$B$6,"",SUM(M244:P244))</f>
        <v>0</v>
      </c>
      <c r="U244" s="20" t="n">
        <f aca="false">IF(YEAR($A244)&lt;&gt;Setup!$B$6,"",SUM(B244:P244))</f>
        <v>0</v>
      </c>
      <c r="V244" s="20" t="n">
        <f aca="false">IF(YEAR($A244)&lt;&gt;Setup!$B$6,"",N(V243)+U244)</f>
        <v>0</v>
      </c>
    </row>
    <row r="245" customFormat="false" ht="15" hidden="false" customHeight="false" outlineLevel="0" collapsed="false">
      <c r="A245" s="19" t="n">
        <f aca="false">DATE(Setup!$B$6,1,1)+240</f>
        <v>46263</v>
      </c>
      <c r="B245" s="16" t="n">
        <f aca="false">IF(YEAR($A245)&lt;&gt;Setup!$B$6,"",SUMIFS(Transactions!$G:$G,Transactions!$H:$H,B$4,Transactions!$A:$A,$A245))</f>
        <v>0</v>
      </c>
      <c r="C245" s="16" t="n">
        <f aca="false">IF(YEAR($A245)&lt;&gt;Setup!$B$6,"",SUMIFS(Transactions!$G:$G,Transactions!$H:$H,C$4,Transactions!$A:$A,$A245))</f>
        <v>0</v>
      </c>
      <c r="D245" s="16" t="n">
        <f aca="false">IF(YEAR($A245)&lt;&gt;Setup!$B$6,"",SUMIFS(Transactions!$G:$G,Transactions!$H:$H,D$4,Transactions!$A:$A,$A245))</f>
        <v>0</v>
      </c>
      <c r="E245" s="16" t="n">
        <f aca="false">IF(YEAR($A245)&lt;&gt;Setup!$B$6,"",SUMIFS(Transactions!$G:$G,Transactions!$H:$H,E$4,Transactions!$A:$A,$A245))</f>
        <v>0</v>
      </c>
      <c r="F245" s="16" t="n">
        <f aca="false">IF(YEAR($A245)&lt;&gt;Setup!$B$6,"",SUMIFS(Transactions!$G:$G,Transactions!$H:$H,F$4,Transactions!$A:$A,$A245))</f>
        <v>0</v>
      </c>
      <c r="G245" s="16" t="n">
        <f aca="false">IF(YEAR($A245)&lt;&gt;Setup!$B$6,"",SUMIFS(Transactions!$G:$G,Transactions!$H:$H,G$4,Transactions!$A:$A,$A245))</f>
        <v>0</v>
      </c>
      <c r="H245" s="16" t="n">
        <f aca="false">IF(YEAR($A245)&lt;&gt;Setup!$B$6,"",SUMIFS(Transactions!$G:$G,Transactions!$H:$H,H$4,Transactions!$A:$A,$A245))</f>
        <v>0</v>
      </c>
      <c r="I245" s="16" t="n">
        <f aca="false">IF(YEAR($A245)&lt;&gt;Setup!$B$6,"",SUMIFS(Transactions!$G:$G,Transactions!$H:$H,I$4,Transactions!$A:$A,$A245))</f>
        <v>0</v>
      </c>
      <c r="J245" s="16" t="n">
        <f aca="false">IF(YEAR($A245)&lt;&gt;Setup!$B$6,"",SUMIFS(Transactions!$G:$G,Transactions!$H:$H,J$4,Transactions!$A:$A,$A245))</f>
        <v>0</v>
      </c>
      <c r="K245" s="16" t="n">
        <f aca="false">IF(YEAR($A245)&lt;&gt;Setup!$B$6,"",SUMIFS(Transactions!$G:$G,Transactions!$H:$H,K$4,Transactions!$A:$A,$A245))</f>
        <v>0</v>
      </c>
      <c r="L245" s="16" t="n">
        <f aca="false">IF(YEAR($A245)&lt;&gt;Setup!$B$6,"",SUMIFS(Transactions!$G:$G,Transactions!$H:$H,L$4,Transactions!$A:$A,$A245))</f>
        <v>0</v>
      </c>
      <c r="M245" s="16" t="n">
        <f aca="false">IF(YEAR($A245)&lt;&gt;Setup!$B$6,"",SUMIFS(Transactions!$G:$G,Transactions!$H:$H,M$4,Transactions!$A:$A,$A245))</f>
        <v>0</v>
      </c>
      <c r="N245" s="16" t="n">
        <f aca="false">IF(YEAR($A245)&lt;&gt;Setup!$B$6,"",SUMIFS(Transactions!$G:$G,Transactions!$H:$H,N$4,Transactions!$A:$A,$A245))</f>
        <v>0</v>
      </c>
      <c r="O245" s="16" t="n">
        <f aca="false">IF(YEAR($A245)&lt;&gt;Setup!$B$6,"",SUMIFS(Transactions!$G:$G,Transactions!$H:$H,O$4,Transactions!$A:$A,$A245))</f>
        <v>0</v>
      </c>
      <c r="P245" s="16" t="n">
        <f aca="false">IF(YEAR($A245)&lt;&gt;Setup!$B$6,"",SUMIFS(Transactions!$G:$G,Transactions!$H:$H,P$4,Transactions!$A:$A,$A245))</f>
        <v>0</v>
      </c>
      <c r="Q245" s="16" t="n">
        <f aca="false">IF(YEAR($A245)&lt;&gt;Setup!$B$6,"",SUM(B245:C245))</f>
        <v>0</v>
      </c>
      <c r="R245" s="16" t="n">
        <f aca="false">IF(YEAR($A245)&lt;&gt;Setup!$B$6,"",SUM(D245:F245))</f>
        <v>0</v>
      </c>
      <c r="S245" s="16" t="n">
        <f aca="false">IF(YEAR($A245)&lt;&gt;Setup!$B$6,"",SUM(G245:L245))</f>
        <v>0</v>
      </c>
      <c r="T245" s="16" t="n">
        <f aca="false">IF(YEAR($A245)&lt;&gt;Setup!$B$6,"",SUM(M245:P245))</f>
        <v>0</v>
      </c>
      <c r="U245" s="20" t="n">
        <f aca="false">IF(YEAR($A245)&lt;&gt;Setup!$B$6,"",SUM(B245:P245))</f>
        <v>0</v>
      </c>
      <c r="V245" s="20" t="n">
        <f aca="false">IF(YEAR($A245)&lt;&gt;Setup!$B$6,"",N(V244)+U245)</f>
        <v>0</v>
      </c>
    </row>
    <row r="246" customFormat="false" ht="15" hidden="false" customHeight="false" outlineLevel="0" collapsed="false">
      <c r="A246" s="19" t="n">
        <f aca="false">DATE(Setup!$B$6,1,1)+241</f>
        <v>46264</v>
      </c>
      <c r="B246" s="16" t="n">
        <f aca="false">IF(YEAR($A246)&lt;&gt;Setup!$B$6,"",SUMIFS(Transactions!$G:$G,Transactions!$H:$H,B$4,Transactions!$A:$A,$A246))</f>
        <v>0</v>
      </c>
      <c r="C246" s="16" t="n">
        <f aca="false">IF(YEAR($A246)&lt;&gt;Setup!$B$6,"",SUMIFS(Transactions!$G:$G,Transactions!$H:$H,C$4,Transactions!$A:$A,$A246))</f>
        <v>0</v>
      </c>
      <c r="D246" s="16" t="n">
        <f aca="false">IF(YEAR($A246)&lt;&gt;Setup!$B$6,"",SUMIFS(Transactions!$G:$G,Transactions!$H:$H,D$4,Transactions!$A:$A,$A246))</f>
        <v>0</v>
      </c>
      <c r="E246" s="16" t="n">
        <f aca="false">IF(YEAR($A246)&lt;&gt;Setup!$B$6,"",SUMIFS(Transactions!$G:$G,Transactions!$H:$H,E$4,Transactions!$A:$A,$A246))</f>
        <v>0</v>
      </c>
      <c r="F246" s="16" t="n">
        <f aca="false">IF(YEAR($A246)&lt;&gt;Setup!$B$6,"",SUMIFS(Transactions!$G:$G,Transactions!$H:$H,F$4,Transactions!$A:$A,$A246))</f>
        <v>0</v>
      </c>
      <c r="G246" s="16" t="n">
        <f aca="false">IF(YEAR($A246)&lt;&gt;Setup!$B$6,"",SUMIFS(Transactions!$G:$G,Transactions!$H:$H,G$4,Transactions!$A:$A,$A246))</f>
        <v>0</v>
      </c>
      <c r="H246" s="16" t="n">
        <f aca="false">IF(YEAR($A246)&lt;&gt;Setup!$B$6,"",SUMIFS(Transactions!$G:$G,Transactions!$H:$H,H$4,Transactions!$A:$A,$A246))</f>
        <v>0</v>
      </c>
      <c r="I246" s="16" t="n">
        <f aca="false">IF(YEAR($A246)&lt;&gt;Setup!$B$6,"",SUMIFS(Transactions!$G:$G,Transactions!$H:$H,I$4,Transactions!$A:$A,$A246))</f>
        <v>0</v>
      </c>
      <c r="J246" s="16" t="n">
        <f aca="false">IF(YEAR($A246)&lt;&gt;Setup!$B$6,"",SUMIFS(Transactions!$G:$G,Transactions!$H:$H,J$4,Transactions!$A:$A,$A246))</f>
        <v>0</v>
      </c>
      <c r="K246" s="16" t="n">
        <f aca="false">IF(YEAR($A246)&lt;&gt;Setup!$B$6,"",SUMIFS(Transactions!$G:$G,Transactions!$H:$H,K$4,Transactions!$A:$A,$A246))</f>
        <v>0</v>
      </c>
      <c r="L246" s="16" t="n">
        <f aca="false">IF(YEAR($A246)&lt;&gt;Setup!$B$6,"",SUMIFS(Transactions!$G:$G,Transactions!$H:$H,L$4,Transactions!$A:$A,$A246))</f>
        <v>0</v>
      </c>
      <c r="M246" s="16" t="n">
        <f aca="false">IF(YEAR($A246)&lt;&gt;Setup!$B$6,"",SUMIFS(Transactions!$G:$G,Transactions!$H:$H,M$4,Transactions!$A:$A,$A246))</f>
        <v>0</v>
      </c>
      <c r="N246" s="16" t="n">
        <f aca="false">IF(YEAR($A246)&lt;&gt;Setup!$B$6,"",SUMIFS(Transactions!$G:$G,Transactions!$H:$H,N$4,Transactions!$A:$A,$A246))</f>
        <v>0</v>
      </c>
      <c r="O246" s="16" t="n">
        <f aca="false">IF(YEAR($A246)&lt;&gt;Setup!$B$6,"",SUMIFS(Transactions!$G:$G,Transactions!$H:$H,O$4,Transactions!$A:$A,$A246))</f>
        <v>0</v>
      </c>
      <c r="P246" s="16" t="n">
        <f aca="false">IF(YEAR($A246)&lt;&gt;Setup!$B$6,"",SUMIFS(Transactions!$G:$G,Transactions!$H:$H,P$4,Transactions!$A:$A,$A246))</f>
        <v>0</v>
      </c>
      <c r="Q246" s="16" t="n">
        <f aca="false">IF(YEAR($A246)&lt;&gt;Setup!$B$6,"",SUM(B246:C246))</f>
        <v>0</v>
      </c>
      <c r="R246" s="16" t="n">
        <f aca="false">IF(YEAR($A246)&lt;&gt;Setup!$B$6,"",SUM(D246:F246))</f>
        <v>0</v>
      </c>
      <c r="S246" s="16" t="n">
        <f aca="false">IF(YEAR($A246)&lt;&gt;Setup!$B$6,"",SUM(G246:L246))</f>
        <v>0</v>
      </c>
      <c r="T246" s="16" t="n">
        <f aca="false">IF(YEAR($A246)&lt;&gt;Setup!$B$6,"",SUM(M246:P246))</f>
        <v>0</v>
      </c>
      <c r="U246" s="20" t="n">
        <f aca="false">IF(YEAR($A246)&lt;&gt;Setup!$B$6,"",SUM(B246:P246))</f>
        <v>0</v>
      </c>
      <c r="V246" s="20" t="n">
        <f aca="false">IF(YEAR($A246)&lt;&gt;Setup!$B$6,"",N(V245)+U246)</f>
        <v>0</v>
      </c>
    </row>
    <row r="247" customFormat="false" ht="15" hidden="false" customHeight="false" outlineLevel="0" collapsed="false">
      <c r="A247" s="19" t="n">
        <f aca="false">DATE(Setup!$B$6,1,1)+242</f>
        <v>46265</v>
      </c>
      <c r="B247" s="16" t="n">
        <f aca="false">IF(YEAR($A247)&lt;&gt;Setup!$B$6,"",SUMIFS(Transactions!$G:$G,Transactions!$H:$H,B$4,Transactions!$A:$A,$A247))</f>
        <v>0</v>
      </c>
      <c r="C247" s="16" t="n">
        <f aca="false">IF(YEAR($A247)&lt;&gt;Setup!$B$6,"",SUMIFS(Transactions!$G:$G,Transactions!$H:$H,C$4,Transactions!$A:$A,$A247))</f>
        <v>0</v>
      </c>
      <c r="D247" s="16" t="n">
        <f aca="false">IF(YEAR($A247)&lt;&gt;Setup!$B$6,"",SUMIFS(Transactions!$G:$G,Transactions!$H:$H,D$4,Transactions!$A:$A,$A247))</f>
        <v>0</v>
      </c>
      <c r="E247" s="16" t="n">
        <f aca="false">IF(YEAR($A247)&lt;&gt;Setup!$B$6,"",SUMIFS(Transactions!$G:$G,Transactions!$H:$H,E$4,Transactions!$A:$A,$A247))</f>
        <v>0</v>
      </c>
      <c r="F247" s="16" t="n">
        <f aca="false">IF(YEAR($A247)&lt;&gt;Setup!$B$6,"",SUMIFS(Transactions!$G:$G,Transactions!$H:$H,F$4,Transactions!$A:$A,$A247))</f>
        <v>0</v>
      </c>
      <c r="G247" s="16" t="n">
        <f aca="false">IF(YEAR($A247)&lt;&gt;Setup!$B$6,"",SUMIFS(Transactions!$G:$G,Transactions!$H:$H,G$4,Transactions!$A:$A,$A247))</f>
        <v>0</v>
      </c>
      <c r="H247" s="16" t="n">
        <f aca="false">IF(YEAR($A247)&lt;&gt;Setup!$B$6,"",SUMIFS(Transactions!$G:$G,Transactions!$H:$H,H$4,Transactions!$A:$A,$A247))</f>
        <v>0</v>
      </c>
      <c r="I247" s="16" t="n">
        <f aca="false">IF(YEAR($A247)&lt;&gt;Setup!$B$6,"",SUMIFS(Transactions!$G:$G,Transactions!$H:$H,I$4,Transactions!$A:$A,$A247))</f>
        <v>0</v>
      </c>
      <c r="J247" s="16" t="n">
        <f aca="false">IF(YEAR($A247)&lt;&gt;Setup!$B$6,"",SUMIFS(Transactions!$G:$G,Transactions!$H:$H,J$4,Transactions!$A:$A,$A247))</f>
        <v>0</v>
      </c>
      <c r="K247" s="16" t="n">
        <f aca="false">IF(YEAR($A247)&lt;&gt;Setup!$B$6,"",SUMIFS(Transactions!$G:$G,Transactions!$H:$H,K$4,Transactions!$A:$A,$A247))</f>
        <v>0</v>
      </c>
      <c r="L247" s="16" t="n">
        <f aca="false">IF(YEAR($A247)&lt;&gt;Setup!$B$6,"",SUMIFS(Transactions!$G:$G,Transactions!$H:$H,L$4,Transactions!$A:$A,$A247))</f>
        <v>0</v>
      </c>
      <c r="M247" s="16" t="n">
        <f aca="false">IF(YEAR($A247)&lt;&gt;Setup!$B$6,"",SUMIFS(Transactions!$G:$G,Transactions!$H:$H,M$4,Transactions!$A:$A,$A247))</f>
        <v>0</v>
      </c>
      <c r="N247" s="16" t="n">
        <f aca="false">IF(YEAR($A247)&lt;&gt;Setup!$B$6,"",SUMIFS(Transactions!$G:$G,Transactions!$H:$H,N$4,Transactions!$A:$A,$A247))</f>
        <v>0</v>
      </c>
      <c r="O247" s="16" t="n">
        <f aca="false">IF(YEAR($A247)&lt;&gt;Setup!$B$6,"",SUMIFS(Transactions!$G:$G,Transactions!$H:$H,O$4,Transactions!$A:$A,$A247))</f>
        <v>0</v>
      </c>
      <c r="P247" s="16" t="n">
        <f aca="false">IF(YEAR($A247)&lt;&gt;Setup!$B$6,"",SUMIFS(Transactions!$G:$G,Transactions!$H:$H,P$4,Transactions!$A:$A,$A247))</f>
        <v>0</v>
      </c>
      <c r="Q247" s="16" t="n">
        <f aca="false">IF(YEAR($A247)&lt;&gt;Setup!$B$6,"",SUM(B247:C247))</f>
        <v>0</v>
      </c>
      <c r="R247" s="16" t="n">
        <f aca="false">IF(YEAR($A247)&lt;&gt;Setup!$B$6,"",SUM(D247:F247))</f>
        <v>0</v>
      </c>
      <c r="S247" s="16" t="n">
        <f aca="false">IF(YEAR($A247)&lt;&gt;Setup!$B$6,"",SUM(G247:L247))</f>
        <v>0</v>
      </c>
      <c r="T247" s="16" t="n">
        <f aca="false">IF(YEAR($A247)&lt;&gt;Setup!$B$6,"",SUM(M247:P247))</f>
        <v>0</v>
      </c>
      <c r="U247" s="20" t="n">
        <f aca="false">IF(YEAR($A247)&lt;&gt;Setup!$B$6,"",SUM(B247:P247))</f>
        <v>0</v>
      </c>
      <c r="V247" s="20" t="n">
        <f aca="false">IF(YEAR($A247)&lt;&gt;Setup!$B$6,"",N(V246)+U247)</f>
        <v>0</v>
      </c>
    </row>
    <row r="248" customFormat="false" ht="15" hidden="false" customHeight="false" outlineLevel="0" collapsed="false">
      <c r="A248" s="19" t="n">
        <f aca="false">DATE(Setup!$B$6,1,1)+243</f>
        <v>46266</v>
      </c>
      <c r="B248" s="16" t="n">
        <f aca="false">IF(YEAR($A248)&lt;&gt;Setup!$B$6,"",SUMIFS(Transactions!$G:$G,Transactions!$H:$H,B$4,Transactions!$A:$A,$A248))</f>
        <v>0</v>
      </c>
      <c r="C248" s="16" t="n">
        <f aca="false">IF(YEAR($A248)&lt;&gt;Setup!$B$6,"",SUMIFS(Transactions!$G:$G,Transactions!$H:$H,C$4,Transactions!$A:$A,$A248))</f>
        <v>0</v>
      </c>
      <c r="D248" s="16" t="n">
        <f aca="false">IF(YEAR($A248)&lt;&gt;Setup!$B$6,"",SUMIFS(Transactions!$G:$G,Transactions!$H:$H,D$4,Transactions!$A:$A,$A248))</f>
        <v>0</v>
      </c>
      <c r="E248" s="16" t="n">
        <f aca="false">IF(YEAR($A248)&lt;&gt;Setup!$B$6,"",SUMIFS(Transactions!$G:$G,Transactions!$H:$H,E$4,Transactions!$A:$A,$A248))</f>
        <v>0</v>
      </c>
      <c r="F248" s="16" t="n">
        <f aca="false">IF(YEAR($A248)&lt;&gt;Setup!$B$6,"",SUMIFS(Transactions!$G:$G,Transactions!$H:$H,F$4,Transactions!$A:$A,$A248))</f>
        <v>0</v>
      </c>
      <c r="G248" s="16" t="n">
        <f aca="false">IF(YEAR($A248)&lt;&gt;Setup!$B$6,"",SUMIFS(Transactions!$G:$G,Transactions!$H:$H,G$4,Transactions!$A:$A,$A248))</f>
        <v>0</v>
      </c>
      <c r="H248" s="16" t="n">
        <f aca="false">IF(YEAR($A248)&lt;&gt;Setup!$B$6,"",SUMIFS(Transactions!$G:$G,Transactions!$H:$H,H$4,Transactions!$A:$A,$A248))</f>
        <v>0</v>
      </c>
      <c r="I248" s="16" t="n">
        <f aca="false">IF(YEAR($A248)&lt;&gt;Setup!$B$6,"",SUMIFS(Transactions!$G:$G,Transactions!$H:$H,I$4,Transactions!$A:$A,$A248))</f>
        <v>0</v>
      </c>
      <c r="J248" s="16" t="n">
        <f aca="false">IF(YEAR($A248)&lt;&gt;Setup!$B$6,"",SUMIFS(Transactions!$G:$G,Transactions!$H:$H,J$4,Transactions!$A:$A,$A248))</f>
        <v>0</v>
      </c>
      <c r="K248" s="16" t="n">
        <f aca="false">IF(YEAR($A248)&lt;&gt;Setup!$B$6,"",SUMIFS(Transactions!$G:$G,Transactions!$H:$H,K$4,Transactions!$A:$A,$A248))</f>
        <v>0</v>
      </c>
      <c r="L248" s="16" t="n">
        <f aca="false">IF(YEAR($A248)&lt;&gt;Setup!$B$6,"",SUMIFS(Transactions!$G:$G,Transactions!$H:$H,L$4,Transactions!$A:$A,$A248))</f>
        <v>0</v>
      </c>
      <c r="M248" s="16" t="n">
        <f aca="false">IF(YEAR($A248)&lt;&gt;Setup!$B$6,"",SUMIFS(Transactions!$G:$G,Transactions!$H:$H,M$4,Transactions!$A:$A,$A248))</f>
        <v>0</v>
      </c>
      <c r="N248" s="16" t="n">
        <f aca="false">IF(YEAR($A248)&lt;&gt;Setup!$B$6,"",SUMIFS(Transactions!$G:$G,Transactions!$H:$H,N$4,Transactions!$A:$A,$A248))</f>
        <v>0</v>
      </c>
      <c r="O248" s="16" t="n">
        <f aca="false">IF(YEAR($A248)&lt;&gt;Setup!$B$6,"",SUMIFS(Transactions!$G:$G,Transactions!$H:$H,O$4,Transactions!$A:$A,$A248))</f>
        <v>0</v>
      </c>
      <c r="P248" s="16" t="n">
        <f aca="false">IF(YEAR($A248)&lt;&gt;Setup!$B$6,"",SUMIFS(Transactions!$G:$G,Transactions!$H:$H,P$4,Transactions!$A:$A,$A248))</f>
        <v>0</v>
      </c>
      <c r="Q248" s="16" t="n">
        <f aca="false">IF(YEAR($A248)&lt;&gt;Setup!$B$6,"",SUM(B248:C248))</f>
        <v>0</v>
      </c>
      <c r="R248" s="16" t="n">
        <f aca="false">IF(YEAR($A248)&lt;&gt;Setup!$B$6,"",SUM(D248:F248))</f>
        <v>0</v>
      </c>
      <c r="S248" s="16" t="n">
        <f aca="false">IF(YEAR($A248)&lt;&gt;Setup!$B$6,"",SUM(G248:L248))</f>
        <v>0</v>
      </c>
      <c r="T248" s="16" t="n">
        <f aca="false">IF(YEAR($A248)&lt;&gt;Setup!$B$6,"",SUM(M248:P248))</f>
        <v>0</v>
      </c>
      <c r="U248" s="20" t="n">
        <f aca="false">IF(YEAR($A248)&lt;&gt;Setup!$B$6,"",SUM(B248:P248))</f>
        <v>0</v>
      </c>
      <c r="V248" s="20" t="n">
        <f aca="false">IF(YEAR($A248)&lt;&gt;Setup!$B$6,"",N(V247)+U248)</f>
        <v>0</v>
      </c>
    </row>
    <row r="249" customFormat="false" ht="15" hidden="false" customHeight="false" outlineLevel="0" collapsed="false">
      <c r="A249" s="19" t="n">
        <f aca="false">DATE(Setup!$B$6,1,1)+244</f>
        <v>46267</v>
      </c>
      <c r="B249" s="16" t="n">
        <f aca="false">IF(YEAR($A249)&lt;&gt;Setup!$B$6,"",SUMIFS(Transactions!$G:$G,Transactions!$H:$H,B$4,Transactions!$A:$A,$A249))</f>
        <v>0</v>
      </c>
      <c r="C249" s="16" t="n">
        <f aca="false">IF(YEAR($A249)&lt;&gt;Setup!$B$6,"",SUMIFS(Transactions!$G:$G,Transactions!$H:$H,C$4,Transactions!$A:$A,$A249))</f>
        <v>0</v>
      </c>
      <c r="D249" s="16" t="n">
        <f aca="false">IF(YEAR($A249)&lt;&gt;Setup!$B$6,"",SUMIFS(Transactions!$G:$G,Transactions!$H:$H,D$4,Transactions!$A:$A,$A249))</f>
        <v>0</v>
      </c>
      <c r="E249" s="16" t="n">
        <f aca="false">IF(YEAR($A249)&lt;&gt;Setup!$B$6,"",SUMIFS(Transactions!$G:$G,Transactions!$H:$H,E$4,Transactions!$A:$A,$A249))</f>
        <v>0</v>
      </c>
      <c r="F249" s="16" t="n">
        <f aca="false">IF(YEAR($A249)&lt;&gt;Setup!$B$6,"",SUMIFS(Transactions!$G:$G,Transactions!$H:$H,F$4,Transactions!$A:$A,$A249))</f>
        <v>0</v>
      </c>
      <c r="G249" s="16" t="n">
        <f aca="false">IF(YEAR($A249)&lt;&gt;Setup!$B$6,"",SUMIFS(Transactions!$G:$G,Transactions!$H:$H,G$4,Transactions!$A:$A,$A249))</f>
        <v>0</v>
      </c>
      <c r="H249" s="16" t="n">
        <f aca="false">IF(YEAR($A249)&lt;&gt;Setup!$B$6,"",SUMIFS(Transactions!$G:$G,Transactions!$H:$H,H$4,Transactions!$A:$A,$A249))</f>
        <v>0</v>
      </c>
      <c r="I249" s="16" t="n">
        <f aca="false">IF(YEAR($A249)&lt;&gt;Setup!$B$6,"",SUMIFS(Transactions!$G:$G,Transactions!$H:$H,I$4,Transactions!$A:$A,$A249))</f>
        <v>0</v>
      </c>
      <c r="J249" s="16" t="n">
        <f aca="false">IF(YEAR($A249)&lt;&gt;Setup!$B$6,"",SUMIFS(Transactions!$G:$G,Transactions!$H:$H,J$4,Transactions!$A:$A,$A249))</f>
        <v>0</v>
      </c>
      <c r="K249" s="16" t="n">
        <f aca="false">IF(YEAR($A249)&lt;&gt;Setup!$B$6,"",SUMIFS(Transactions!$G:$G,Transactions!$H:$H,K$4,Transactions!$A:$A,$A249))</f>
        <v>0</v>
      </c>
      <c r="L249" s="16" t="n">
        <f aca="false">IF(YEAR($A249)&lt;&gt;Setup!$B$6,"",SUMIFS(Transactions!$G:$G,Transactions!$H:$H,L$4,Transactions!$A:$A,$A249))</f>
        <v>0</v>
      </c>
      <c r="M249" s="16" t="n">
        <f aca="false">IF(YEAR($A249)&lt;&gt;Setup!$B$6,"",SUMIFS(Transactions!$G:$G,Transactions!$H:$H,M$4,Transactions!$A:$A,$A249))</f>
        <v>0</v>
      </c>
      <c r="N249" s="16" t="n">
        <f aca="false">IF(YEAR($A249)&lt;&gt;Setup!$B$6,"",SUMIFS(Transactions!$G:$G,Transactions!$H:$H,N$4,Transactions!$A:$A,$A249))</f>
        <v>0</v>
      </c>
      <c r="O249" s="16" t="n">
        <f aca="false">IF(YEAR($A249)&lt;&gt;Setup!$B$6,"",SUMIFS(Transactions!$G:$G,Transactions!$H:$H,O$4,Transactions!$A:$A,$A249))</f>
        <v>0</v>
      </c>
      <c r="P249" s="16" t="n">
        <f aca="false">IF(YEAR($A249)&lt;&gt;Setup!$B$6,"",SUMIFS(Transactions!$G:$G,Transactions!$H:$H,P$4,Transactions!$A:$A,$A249))</f>
        <v>0</v>
      </c>
      <c r="Q249" s="16" t="n">
        <f aca="false">IF(YEAR($A249)&lt;&gt;Setup!$B$6,"",SUM(B249:C249))</f>
        <v>0</v>
      </c>
      <c r="R249" s="16" t="n">
        <f aca="false">IF(YEAR($A249)&lt;&gt;Setup!$B$6,"",SUM(D249:F249))</f>
        <v>0</v>
      </c>
      <c r="S249" s="16" t="n">
        <f aca="false">IF(YEAR($A249)&lt;&gt;Setup!$B$6,"",SUM(G249:L249))</f>
        <v>0</v>
      </c>
      <c r="T249" s="16" t="n">
        <f aca="false">IF(YEAR($A249)&lt;&gt;Setup!$B$6,"",SUM(M249:P249))</f>
        <v>0</v>
      </c>
      <c r="U249" s="20" t="n">
        <f aca="false">IF(YEAR($A249)&lt;&gt;Setup!$B$6,"",SUM(B249:P249))</f>
        <v>0</v>
      </c>
      <c r="V249" s="20" t="n">
        <f aca="false">IF(YEAR($A249)&lt;&gt;Setup!$B$6,"",N(V248)+U249)</f>
        <v>0</v>
      </c>
    </row>
    <row r="250" customFormat="false" ht="15" hidden="false" customHeight="false" outlineLevel="0" collapsed="false">
      <c r="A250" s="19" t="n">
        <f aca="false">DATE(Setup!$B$6,1,1)+245</f>
        <v>46268</v>
      </c>
      <c r="B250" s="16" t="n">
        <f aca="false">IF(YEAR($A250)&lt;&gt;Setup!$B$6,"",SUMIFS(Transactions!$G:$G,Transactions!$H:$H,B$4,Transactions!$A:$A,$A250))</f>
        <v>0</v>
      </c>
      <c r="C250" s="16" t="n">
        <f aca="false">IF(YEAR($A250)&lt;&gt;Setup!$B$6,"",SUMIFS(Transactions!$G:$G,Transactions!$H:$H,C$4,Transactions!$A:$A,$A250))</f>
        <v>0</v>
      </c>
      <c r="D250" s="16" t="n">
        <f aca="false">IF(YEAR($A250)&lt;&gt;Setup!$B$6,"",SUMIFS(Transactions!$G:$G,Transactions!$H:$H,D$4,Transactions!$A:$A,$A250))</f>
        <v>0</v>
      </c>
      <c r="E250" s="16" t="n">
        <f aca="false">IF(YEAR($A250)&lt;&gt;Setup!$B$6,"",SUMIFS(Transactions!$G:$G,Transactions!$H:$H,E$4,Transactions!$A:$A,$A250))</f>
        <v>0</v>
      </c>
      <c r="F250" s="16" t="n">
        <f aca="false">IF(YEAR($A250)&lt;&gt;Setup!$B$6,"",SUMIFS(Transactions!$G:$G,Transactions!$H:$H,F$4,Transactions!$A:$A,$A250))</f>
        <v>0</v>
      </c>
      <c r="G250" s="16" t="n">
        <f aca="false">IF(YEAR($A250)&lt;&gt;Setup!$B$6,"",SUMIFS(Transactions!$G:$G,Transactions!$H:$H,G$4,Transactions!$A:$A,$A250))</f>
        <v>0</v>
      </c>
      <c r="H250" s="16" t="n">
        <f aca="false">IF(YEAR($A250)&lt;&gt;Setup!$B$6,"",SUMIFS(Transactions!$G:$G,Transactions!$H:$H,H$4,Transactions!$A:$A,$A250))</f>
        <v>0</v>
      </c>
      <c r="I250" s="16" t="n">
        <f aca="false">IF(YEAR($A250)&lt;&gt;Setup!$B$6,"",SUMIFS(Transactions!$G:$G,Transactions!$H:$H,I$4,Transactions!$A:$A,$A250))</f>
        <v>0</v>
      </c>
      <c r="J250" s="16" t="n">
        <f aca="false">IF(YEAR($A250)&lt;&gt;Setup!$B$6,"",SUMIFS(Transactions!$G:$G,Transactions!$H:$H,J$4,Transactions!$A:$A,$A250))</f>
        <v>0</v>
      </c>
      <c r="K250" s="16" t="n">
        <f aca="false">IF(YEAR($A250)&lt;&gt;Setup!$B$6,"",SUMIFS(Transactions!$G:$G,Transactions!$H:$H,K$4,Transactions!$A:$A,$A250))</f>
        <v>0</v>
      </c>
      <c r="L250" s="16" t="n">
        <f aca="false">IF(YEAR($A250)&lt;&gt;Setup!$B$6,"",SUMIFS(Transactions!$G:$G,Transactions!$H:$H,L$4,Transactions!$A:$A,$A250))</f>
        <v>0</v>
      </c>
      <c r="M250" s="16" t="n">
        <f aca="false">IF(YEAR($A250)&lt;&gt;Setup!$B$6,"",SUMIFS(Transactions!$G:$G,Transactions!$H:$H,M$4,Transactions!$A:$A,$A250))</f>
        <v>0</v>
      </c>
      <c r="N250" s="16" t="n">
        <f aca="false">IF(YEAR($A250)&lt;&gt;Setup!$B$6,"",SUMIFS(Transactions!$G:$G,Transactions!$H:$H,N$4,Transactions!$A:$A,$A250))</f>
        <v>0</v>
      </c>
      <c r="O250" s="16" t="n">
        <f aca="false">IF(YEAR($A250)&lt;&gt;Setup!$B$6,"",SUMIFS(Transactions!$G:$G,Transactions!$H:$H,O$4,Transactions!$A:$A,$A250))</f>
        <v>0</v>
      </c>
      <c r="P250" s="16" t="n">
        <f aca="false">IF(YEAR($A250)&lt;&gt;Setup!$B$6,"",SUMIFS(Transactions!$G:$G,Transactions!$H:$H,P$4,Transactions!$A:$A,$A250))</f>
        <v>0</v>
      </c>
      <c r="Q250" s="16" t="n">
        <f aca="false">IF(YEAR($A250)&lt;&gt;Setup!$B$6,"",SUM(B250:C250))</f>
        <v>0</v>
      </c>
      <c r="R250" s="16" t="n">
        <f aca="false">IF(YEAR($A250)&lt;&gt;Setup!$B$6,"",SUM(D250:F250))</f>
        <v>0</v>
      </c>
      <c r="S250" s="16" t="n">
        <f aca="false">IF(YEAR($A250)&lt;&gt;Setup!$B$6,"",SUM(G250:L250))</f>
        <v>0</v>
      </c>
      <c r="T250" s="16" t="n">
        <f aca="false">IF(YEAR($A250)&lt;&gt;Setup!$B$6,"",SUM(M250:P250))</f>
        <v>0</v>
      </c>
      <c r="U250" s="20" t="n">
        <f aca="false">IF(YEAR($A250)&lt;&gt;Setup!$B$6,"",SUM(B250:P250))</f>
        <v>0</v>
      </c>
      <c r="V250" s="20" t="n">
        <f aca="false">IF(YEAR($A250)&lt;&gt;Setup!$B$6,"",N(V249)+U250)</f>
        <v>0</v>
      </c>
    </row>
    <row r="251" customFormat="false" ht="15" hidden="false" customHeight="false" outlineLevel="0" collapsed="false">
      <c r="A251" s="19" t="n">
        <f aca="false">DATE(Setup!$B$6,1,1)+246</f>
        <v>46269</v>
      </c>
      <c r="B251" s="16" t="n">
        <f aca="false">IF(YEAR($A251)&lt;&gt;Setup!$B$6,"",SUMIFS(Transactions!$G:$G,Transactions!$H:$H,B$4,Transactions!$A:$A,$A251))</f>
        <v>0</v>
      </c>
      <c r="C251" s="16" t="n">
        <f aca="false">IF(YEAR($A251)&lt;&gt;Setup!$B$6,"",SUMIFS(Transactions!$G:$G,Transactions!$H:$H,C$4,Transactions!$A:$A,$A251))</f>
        <v>0</v>
      </c>
      <c r="D251" s="16" t="n">
        <f aca="false">IF(YEAR($A251)&lt;&gt;Setup!$B$6,"",SUMIFS(Transactions!$G:$G,Transactions!$H:$H,D$4,Transactions!$A:$A,$A251))</f>
        <v>0</v>
      </c>
      <c r="E251" s="16" t="n">
        <f aca="false">IF(YEAR($A251)&lt;&gt;Setup!$B$6,"",SUMIFS(Transactions!$G:$G,Transactions!$H:$H,E$4,Transactions!$A:$A,$A251))</f>
        <v>0</v>
      </c>
      <c r="F251" s="16" t="n">
        <f aca="false">IF(YEAR($A251)&lt;&gt;Setup!$B$6,"",SUMIFS(Transactions!$G:$G,Transactions!$H:$H,F$4,Transactions!$A:$A,$A251))</f>
        <v>0</v>
      </c>
      <c r="G251" s="16" t="n">
        <f aca="false">IF(YEAR($A251)&lt;&gt;Setup!$B$6,"",SUMIFS(Transactions!$G:$G,Transactions!$H:$H,G$4,Transactions!$A:$A,$A251))</f>
        <v>0</v>
      </c>
      <c r="H251" s="16" t="n">
        <f aca="false">IF(YEAR($A251)&lt;&gt;Setup!$B$6,"",SUMIFS(Transactions!$G:$G,Transactions!$H:$H,H$4,Transactions!$A:$A,$A251))</f>
        <v>0</v>
      </c>
      <c r="I251" s="16" t="n">
        <f aca="false">IF(YEAR($A251)&lt;&gt;Setup!$B$6,"",SUMIFS(Transactions!$G:$G,Transactions!$H:$H,I$4,Transactions!$A:$A,$A251))</f>
        <v>0</v>
      </c>
      <c r="J251" s="16" t="n">
        <f aca="false">IF(YEAR($A251)&lt;&gt;Setup!$B$6,"",SUMIFS(Transactions!$G:$G,Transactions!$H:$H,J$4,Transactions!$A:$A,$A251))</f>
        <v>0</v>
      </c>
      <c r="K251" s="16" t="n">
        <f aca="false">IF(YEAR($A251)&lt;&gt;Setup!$B$6,"",SUMIFS(Transactions!$G:$G,Transactions!$H:$H,K$4,Transactions!$A:$A,$A251))</f>
        <v>0</v>
      </c>
      <c r="L251" s="16" t="n">
        <f aca="false">IF(YEAR($A251)&lt;&gt;Setup!$B$6,"",SUMIFS(Transactions!$G:$G,Transactions!$H:$H,L$4,Transactions!$A:$A,$A251))</f>
        <v>0</v>
      </c>
      <c r="M251" s="16" t="n">
        <f aca="false">IF(YEAR($A251)&lt;&gt;Setup!$B$6,"",SUMIFS(Transactions!$G:$G,Transactions!$H:$H,M$4,Transactions!$A:$A,$A251))</f>
        <v>0</v>
      </c>
      <c r="N251" s="16" t="n">
        <f aca="false">IF(YEAR($A251)&lt;&gt;Setup!$B$6,"",SUMIFS(Transactions!$G:$G,Transactions!$H:$H,N$4,Transactions!$A:$A,$A251))</f>
        <v>0</v>
      </c>
      <c r="O251" s="16" t="n">
        <f aca="false">IF(YEAR($A251)&lt;&gt;Setup!$B$6,"",SUMIFS(Transactions!$G:$G,Transactions!$H:$H,O$4,Transactions!$A:$A,$A251))</f>
        <v>0</v>
      </c>
      <c r="P251" s="16" t="n">
        <f aca="false">IF(YEAR($A251)&lt;&gt;Setup!$B$6,"",SUMIFS(Transactions!$G:$G,Transactions!$H:$H,P$4,Transactions!$A:$A,$A251))</f>
        <v>0</v>
      </c>
      <c r="Q251" s="16" t="n">
        <f aca="false">IF(YEAR($A251)&lt;&gt;Setup!$B$6,"",SUM(B251:C251))</f>
        <v>0</v>
      </c>
      <c r="R251" s="16" t="n">
        <f aca="false">IF(YEAR($A251)&lt;&gt;Setup!$B$6,"",SUM(D251:F251))</f>
        <v>0</v>
      </c>
      <c r="S251" s="16" t="n">
        <f aca="false">IF(YEAR($A251)&lt;&gt;Setup!$B$6,"",SUM(G251:L251))</f>
        <v>0</v>
      </c>
      <c r="T251" s="16" t="n">
        <f aca="false">IF(YEAR($A251)&lt;&gt;Setup!$B$6,"",SUM(M251:P251))</f>
        <v>0</v>
      </c>
      <c r="U251" s="20" t="n">
        <f aca="false">IF(YEAR($A251)&lt;&gt;Setup!$B$6,"",SUM(B251:P251))</f>
        <v>0</v>
      </c>
      <c r="V251" s="20" t="n">
        <f aca="false">IF(YEAR($A251)&lt;&gt;Setup!$B$6,"",N(V250)+U251)</f>
        <v>0</v>
      </c>
    </row>
    <row r="252" customFormat="false" ht="15" hidden="false" customHeight="false" outlineLevel="0" collapsed="false">
      <c r="A252" s="19" t="n">
        <f aca="false">DATE(Setup!$B$6,1,1)+247</f>
        <v>46270</v>
      </c>
      <c r="B252" s="16" t="n">
        <f aca="false">IF(YEAR($A252)&lt;&gt;Setup!$B$6,"",SUMIFS(Transactions!$G:$G,Transactions!$H:$H,B$4,Transactions!$A:$A,$A252))</f>
        <v>0</v>
      </c>
      <c r="C252" s="16" t="n">
        <f aca="false">IF(YEAR($A252)&lt;&gt;Setup!$B$6,"",SUMIFS(Transactions!$G:$G,Transactions!$H:$H,C$4,Transactions!$A:$A,$A252))</f>
        <v>0</v>
      </c>
      <c r="D252" s="16" t="n">
        <f aca="false">IF(YEAR($A252)&lt;&gt;Setup!$B$6,"",SUMIFS(Transactions!$G:$G,Transactions!$H:$H,D$4,Transactions!$A:$A,$A252))</f>
        <v>0</v>
      </c>
      <c r="E252" s="16" t="n">
        <f aca="false">IF(YEAR($A252)&lt;&gt;Setup!$B$6,"",SUMIFS(Transactions!$G:$G,Transactions!$H:$H,E$4,Transactions!$A:$A,$A252))</f>
        <v>0</v>
      </c>
      <c r="F252" s="16" t="n">
        <f aca="false">IF(YEAR($A252)&lt;&gt;Setup!$B$6,"",SUMIFS(Transactions!$G:$G,Transactions!$H:$H,F$4,Transactions!$A:$A,$A252))</f>
        <v>0</v>
      </c>
      <c r="G252" s="16" t="n">
        <f aca="false">IF(YEAR($A252)&lt;&gt;Setup!$B$6,"",SUMIFS(Transactions!$G:$G,Transactions!$H:$H,G$4,Transactions!$A:$A,$A252))</f>
        <v>0</v>
      </c>
      <c r="H252" s="16" t="n">
        <f aca="false">IF(YEAR($A252)&lt;&gt;Setup!$B$6,"",SUMIFS(Transactions!$G:$G,Transactions!$H:$H,H$4,Transactions!$A:$A,$A252))</f>
        <v>0</v>
      </c>
      <c r="I252" s="16" t="n">
        <f aca="false">IF(YEAR($A252)&lt;&gt;Setup!$B$6,"",SUMIFS(Transactions!$G:$G,Transactions!$H:$H,I$4,Transactions!$A:$A,$A252))</f>
        <v>0</v>
      </c>
      <c r="J252" s="16" t="n">
        <f aca="false">IF(YEAR($A252)&lt;&gt;Setup!$B$6,"",SUMIFS(Transactions!$G:$G,Transactions!$H:$H,J$4,Transactions!$A:$A,$A252))</f>
        <v>0</v>
      </c>
      <c r="K252" s="16" t="n">
        <f aca="false">IF(YEAR($A252)&lt;&gt;Setup!$B$6,"",SUMIFS(Transactions!$G:$G,Transactions!$H:$H,K$4,Transactions!$A:$A,$A252))</f>
        <v>0</v>
      </c>
      <c r="L252" s="16" t="n">
        <f aca="false">IF(YEAR($A252)&lt;&gt;Setup!$B$6,"",SUMIFS(Transactions!$G:$G,Transactions!$H:$H,L$4,Transactions!$A:$A,$A252))</f>
        <v>0</v>
      </c>
      <c r="M252" s="16" t="n">
        <f aca="false">IF(YEAR($A252)&lt;&gt;Setup!$B$6,"",SUMIFS(Transactions!$G:$G,Transactions!$H:$H,M$4,Transactions!$A:$A,$A252))</f>
        <v>0</v>
      </c>
      <c r="N252" s="16" t="n">
        <f aca="false">IF(YEAR($A252)&lt;&gt;Setup!$B$6,"",SUMIFS(Transactions!$G:$G,Transactions!$H:$H,N$4,Transactions!$A:$A,$A252))</f>
        <v>0</v>
      </c>
      <c r="O252" s="16" t="n">
        <f aca="false">IF(YEAR($A252)&lt;&gt;Setup!$B$6,"",SUMIFS(Transactions!$G:$G,Transactions!$H:$H,O$4,Transactions!$A:$A,$A252))</f>
        <v>0</v>
      </c>
      <c r="P252" s="16" t="n">
        <f aca="false">IF(YEAR($A252)&lt;&gt;Setup!$B$6,"",SUMIFS(Transactions!$G:$G,Transactions!$H:$H,P$4,Transactions!$A:$A,$A252))</f>
        <v>0</v>
      </c>
      <c r="Q252" s="16" t="n">
        <f aca="false">IF(YEAR($A252)&lt;&gt;Setup!$B$6,"",SUM(B252:C252))</f>
        <v>0</v>
      </c>
      <c r="R252" s="16" t="n">
        <f aca="false">IF(YEAR($A252)&lt;&gt;Setup!$B$6,"",SUM(D252:F252))</f>
        <v>0</v>
      </c>
      <c r="S252" s="16" t="n">
        <f aca="false">IF(YEAR($A252)&lt;&gt;Setup!$B$6,"",SUM(G252:L252))</f>
        <v>0</v>
      </c>
      <c r="T252" s="16" t="n">
        <f aca="false">IF(YEAR($A252)&lt;&gt;Setup!$B$6,"",SUM(M252:P252))</f>
        <v>0</v>
      </c>
      <c r="U252" s="20" t="n">
        <f aca="false">IF(YEAR($A252)&lt;&gt;Setup!$B$6,"",SUM(B252:P252))</f>
        <v>0</v>
      </c>
      <c r="V252" s="20" t="n">
        <f aca="false">IF(YEAR($A252)&lt;&gt;Setup!$B$6,"",N(V251)+U252)</f>
        <v>0</v>
      </c>
    </row>
    <row r="253" customFormat="false" ht="15" hidden="false" customHeight="false" outlineLevel="0" collapsed="false">
      <c r="A253" s="19" t="n">
        <f aca="false">DATE(Setup!$B$6,1,1)+248</f>
        <v>46271</v>
      </c>
      <c r="B253" s="16" t="n">
        <f aca="false">IF(YEAR($A253)&lt;&gt;Setup!$B$6,"",SUMIFS(Transactions!$G:$G,Transactions!$H:$H,B$4,Transactions!$A:$A,$A253))</f>
        <v>0</v>
      </c>
      <c r="C253" s="16" t="n">
        <f aca="false">IF(YEAR($A253)&lt;&gt;Setup!$B$6,"",SUMIFS(Transactions!$G:$G,Transactions!$H:$H,C$4,Transactions!$A:$A,$A253))</f>
        <v>0</v>
      </c>
      <c r="D253" s="16" t="n">
        <f aca="false">IF(YEAR($A253)&lt;&gt;Setup!$B$6,"",SUMIFS(Transactions!$G:$G,Transactions!$H:$H,D$4,Transactions!$A:$A,$A253))</f>
        <v>0</v>
      </c>
      <c r="E253" s="16" t="n">
        <f aca="false">IF(YEAR($A253)&lt;&gt;Setup!$B$6,"",SUMIFS(Transactions!$G:$G,Transactions!$H:$H,E$4,Transactions!$A:$A,$A253))</f>
        <v>0</v>
      </c>
      <c r="F253" s="16" t="n">
        <f aca="false">IF(YEAR($A253)&lt;&gt;Setup!$B$6,"",SUMIFS(Transactions!$G:$G,Transactions!$H:$H,F$4,Transactions!$A:$A,$A253))</f>
        <v>0</v>
      </c>
      <c r="G253" s="16" t="n">
        <f aca="false">IF(YEAR($A253)&lt;&gt;Setup!$B$6,"",SUMIFS(Transactions!$G:$G,Transactions!$H:$H,G$4,Transactions!$A:$A,$A253))</f>
        <v>0</v>
      </c>
      <c r="H253" s="16" t="n">
        <f aca="false">IF(YEAR($A253)&lt;&gt;Setup!$B$6,"",SUMIFS(Transactions!$G:$G,Transactions!$H:$H,H$4,Transactions!$A:$A,$A253))</f>
        <v>0</v>
      </c>
      <c r="I253" s="16" t="n">
        <f aca="false">IF(YEAR($A253)&lt;&gt;Setup!$B$6,"",SUMIFS(Transactions!$G:$G,Transactions!$H:$H,I$4,Transactions!$A:$A,$A253))</f>
        <v>0</v>
      </c>
      <c r="J253" s="16" t="n">
        <f aca="false">IF(YEAR($A253)&lt;&gt;Setup!$B$6,"",SUMIFS(Transactions!$G:$G,Transactions!$H:$H,J$4,Transactions!$A:$A,$A253))</f>
        <v>0</v>
      </c>
      <c r="K253" s="16" t="n">
        <f aca="false">IF(YEAR($A253)&lt;&gt;Setup!$B$6,"",SUMIFS(Transactions!$G:$G,Transactions!$H:$H,K$4,Transactions!$A:$A,$A253))</f>
        <v>0</v>
      </c>
      <c r="L253" s="16" t="n">
        <f aca="false">IF(YEAR($A253)&lt;&gt;Setup!$B$6,"",SUMIFS(Transactions!$G:$G,Transactions!$H:$H,L$4,Transactions!$A:$A,$A253))</f>
        <v>0</v>
      </c>
      <c r="M253" s="16" t="n">
        <f aca="false">IF(YEAR($A253)&lt;&gt;Setup!$B$6,"",SUMIFS(Transactions!$G:$G,Transactions!$H:$H,M$4,Transactions!$A:$A,$A253))</f>
        <v>0</v>
      </c>
      <c r="N253" s="16" t="n">
        <f aca="false">IF(YEAR($A253)&lt;&gt;Setup!$B$6,"",SUMIFS(Transactions!$G:$G,Transactions!$H:$H,N$4,Transactions!$A:$A,$A253))</f>
        <v>0</v>
      </c>
      <c r="O253" s="16" t="n">
        <f aca="false">IF(YEAR($A253)&lt;&gt;Setup!$B$6,"",SUMIFS(Transactions!$G:$G,Transactions!$H:$H,O$4,Transactions!$A:$A,$A253))</f>
        <v>0</v>
      </c>
      <c r="P253" s="16" t="n">
        <f aca="false">IF(YEAR($A253)&lt;&gt;Setup!$B$6,"",SUMIFS(Transactions!$G:$G,Transactions!$H:$H,P$4,Transactions!$A:$A,$A253))</f>
        <v>0</v>
      </c>
      <c r="Q253" s="16" t="n">
        <f aca="false">IF(YEAR($A253)&lt;&gt;Setup!$B$6,"",SUM(B253:C253))</f>
        <v>0</v>
      </c>
      <c r="R253" s="16" t="n">
        <f aca="false">IF(YEAR($A253)&lt;&gt;Setup!$B$6,"",SUM(D253:F253))</f>
        <v>0</v>
      </c>
      <c r="S253" s="16" t="n">
        <f aca="false">IF(YEAR($A253)&lt;&gt;Setup!$B$6,"",SUM(G253:L253))</f>
        <v>0</v>
      </c>
      <c r="T253" s="16" t="n">
        <f aca="false">IF(YEAR($A253)&lt;&gt;Setup!$B$6,"",SUM(M253:P253))</f>
        <v>0</v>
      </c>
      <c r="U253" s="20" t="n">
        <f aca="false">IF(YEAR($A253)&lt;&gt;Setup!$B$6,"",SUM(B253:P253))</f>
        <v>0</v>
      </c>
      <c r="V253" s="20" t="n">
        <f aca="false">IF(YEAR($A253)&lt;&gt;Setup!$B$6,"",N(V252)+U253)</f>
        <v>0</v>
      </c>
    </row>
    <row r="254" customFormat="false" ht="15" hidden="false" customHeight="false" outlineLevel="0" collapsed="false">
      <c r="A254" s="19" t="n">
        <f aca="false">DATE(Setup!$B$6,1,1)+249</f>
        <v>46272</v>
      </c>
      <c r="B254" s="16" t="n">
        <f aca="false">IF(YEAR($A254)&lt;&gt;Setup!$B$6,"",SUMIFS(Transactions!$G:$G,Transactions!$H:$H,B$4,Transactions!$A:$A,$A254))</f>
        <v>0</v>
      </c>
      <c r="C254" s="16" t="n">
        <f aca="false">IF(YEAR($A254)&lt;&gt;Setup!$B$6,"",SUMIFS(Transactions!$G:$G,Transactions!$H:$H,C$4,Transactions!$A:$A,$A254))</f>
        <v>0</v>
      </c>
      <c r="D254" s="16" t="n">
        <f aca="false">IF(YEAR($A254)&lt;&gt;Setup!$B$6,"",SUMIFS(Transactions!$G:$G,Transactions!$H:$H,D$4,Transactions!$A:$A,$A254))</f>
        <v>0</v>
      </c>
      <c r="E254" s="16" t="n">
        <f aca="false">IF(YEAR($A254)&lt;&gt;Setup!$B$6,"",SUMIFS(Transactions!$G:$G,Transactions!$H:$H,E$4,Transactions!$A:$A,$A254))</f>
        <v>0</v>
      </c>
      <c r="F254" s="16" t="n">
        <f aca="false">IF(YEAR($A254)&lt;&gt;Setup!$B$6,"",SUMIFS(Transactions!$G:$G,Transactions!$H:$H,F$4,Transactions!$A:$A,$A254))</f>
        <v>0</v>
      </c>
      <c r="G254" s="16" t="n">
        <f aca="false">IF(YEAR($A254)&lt;&gt;Setup!$B$6,"",SUMIFS(Transactions!$G:$G,Transactions!$H:$H,G$4,Transactions!$A:$A,$A254))</f>
        <v>0</v>
      </c>
      <c r="H254" s="16" t="n">
        <f aca="false">IF(YEAR($A254)&lt;&gt;Setup!$B$6,"",SUMIFS(Transactions!$G:$G,Transactions!$H:$H,H$4,Transactions!$A:$A,$A254))</f>
        <v>0</v>
      </c>
      <c r="I254" s="16" t="n">
        <f aca="false">IF(YEAR($A254)&lt;&gt;Setup!$B$6,"",SUMIFS(Transactions!$G:$G,Transactions!$H:$H,I$4,Transactions!$A:$A,$A254))</f>
        <v>0</v>
      </c>
      <c r="J254" s="16" t="n">
        <f aca="false">IF(YEAR($A254)&lt;&gt;Setup!$B$6,"",SUMIFS(Transactions!$G:$G,Transactions!$H:$H,J$4,Transactions!$A:$A,$A254))</f>
        <v>0</v>
      </c>
      <c r="K254" s="16" t="n">
        <f aca="false">IF(YEAR($A254)&lt;&gt;Setup!$B$6,"",SUMIFS(Transactions!$G:$G,Transactions!$H:$H,K$4,Transactions!$A:$A,$A254))</f>
        <v>0</v>
      </c>
      <c r="L254" s="16" t="n">
        <f aca="false">IF(YEAR($A254)&lt;&gt;Setup!$B$6,"",SUMIFS(Transactions!$G:$G,Transactions!$H:$H,L$4,Transactions!$A:$A,$A254))</f>
        <v>0</v>
      </c>
      <c r="M254" s="16" t="n">
        <f aca="false">IF(YEAR($A254)&lt;&gt;Setup!$B$6,"",SUMIFS(Transactions!$G:$G,Transactions!$H:$H,M$4,Transactions!$A:$A,$A254))</f>
        <v>0</v>
      </c>
      <c r="N254" s="16" t="n">
        <f aca="false">IF(YEAR($A254)&lt;&gt;Setup!$B$6,"",SUMIFS(Transactions!$G:$G,Transactions!$H:$H,N$4,Transactions!$A:$A,$A254))</f>
        <v>0</v>
      </c>
      <c r="O254" s="16" t="n">
        <f aca="false">IF(YEAR($A254)&lt;&gt;Setup!$B$6,"",SUMIFS(Transactions!$G:$G,Transactions!$H:$H,O$4,Transactions!$A:$A,$A254))</f>
        <v>0</v>
      </c>
      <c r="P254" s="16" t="n">
        <f aca="false">IF(YEAR($A254)&lt;&gt;Setup!$B$6,"",SUMIFS(Transactions!$G:$G,Transactions!$H:$H,P$4,Transactions!$A:$A,$A254))</f>
        <v>0</v>
      </c>
      <c r="Q254" s="16" t="n">
        <f aca="false">IF(YEAR($A254)&lt;&gt;Setup!$B$6,"",SUM(B254:C254))</f>
        <v>0</v>
      </c>
      <c r="R254" s="16" t="n">
        <f aca="false">IF(YEAR($A254)&lt;&gt;Setup!$B$6,"",SUM(D254:F254))</f>
        <v>0</v>
      </c>
      <c r="S254" s="16" t="n">
        <f aca="false">IF(YEAR($A254)&lt;&gt;Setup!$B$6,"",SUM(G254:L254))</f>
        <v>0</v>
      </c>
      <c r="T254" s="16" t="n">
        <f aca="false">IF(YEAR($A254)&lt;&gt;Setup!$B$6,"",SUM(M254:P254))</f>
        <v>0</v>
      </c>
      <c r="U254" s="20" t="n">
        <f aca="false">IF(YEAR($A254)&lt;&gt;Setup!$B$6,"",SUM(B254:P254))</f>
        <v>0</v>
      </c>
      <c r="V254" s="20" t="n">
        <f aca="false">IF(YEAR($A254)&lt;&gt;Setup!$B$6,"",N(V253)+U254)</f>
        <v>0</v>
      </c>
    </row>
    <row r="255" customFormat="false" ht="15" hidden="false" customHeight="false" outlineLevel="0" collapsed="false">
      <c r="A255" s="19" t="n">
        <f aca="false">DATE(Setup!$B$6,1,1)+250</f>
        <v>46273</v>
      </c>
      <c r="B255" s="16" t="n">
        <f aca="false">IF(YEAR($A255)&lt;&gt;Setup!$B$6,"",SUMIFS(Transactions!$G:$G,Transactions!$H:$H,B$4,Transactions!$A:$A,$A255))</f>
        <v>0</v>
      </c>
      <c r="C255" s="16" t="n">
        <f aca="false">IF(YEAR($A255)&lt;&gt;Setup!$B$6,"",SUMIFS(Transactions!$G:$G,Transactions!$H:$H,C$4,Transactions!$A:$A,$A255))</f>
        <v>0</v>
      </c>
      <c r="D255" s="16" t="n">
        <f aca="false">IF(YEAR($A255)&lt;&gt;Setup!$B$6,"",SUMIFS(Transactions!$G:$G,Transactions!$H:$H,D$4,Transactions!$A:$A,$A255))</f>
        <v>0</v>
      </c>
      <c r="E255" s="16" t="n">
        <f aca="false">IF(YEAR($A255)&lt;&gt;Setup!$B$6,"",SUMIFS(Transactions!$G:$G,Transactions!$H:$H,E$4,Transactions!$A:$A,$A255))</f>
        <v>0</v>
      </c>
      <c r="F255" s="16" t="n">
        <f aca="false">IF(YEAR($A255)&lt;&gt;Setup!$B$6,"",SUMIFS(Transactions!$G:$G,Transactions!$H:$H,F$4,Transactions!$A:$A,$A255))</f>
        <v>0</v>
      </c>
      <c r="G255" s="16" t="n">
        <f aca="false">IF(YEAR($A255)&lt;&gt;Setup!$B$6,"",SUMIFS(Transactions!$G:$G,Transactions!$H:$H,G$4,Transactions!$A:$A,$A255))</f>
        <v>0</v>
      </c>
      <c r="H255" s="16" t="n">
        <f aca="false">IF(YEAR($A255)&lt;&gt;Setup!$B$6,"",SUMIFS(Transactions!$G:$G,Transactions!$H:$H,H$4,Transactions!$A:$A,$A255))</f>
        <v>0</v>
      </c>
      <c r="I255" s="16" t="n">
        <f aca="false">IF(YEAR($A255)&lt;&gt;Setup!$B$6,"",SUMIFS(Transactions!$G:$G,Transactions!$H:$H,I$4,Transactions!$A:$A,$A255))</f>
        <v>0</v>
      </c>
      <c r="J255" s="16" t="n">
        <f aca="false">IF(YEAR($A255)&lt;&gt;Setup!$B$6,"",SUMIFS(Transactions!$G:$G,Transactions!$H:$H,J$4,Transactions!$A:$A,$A255))</f>
        <v>0</v>
      </c>
      <c r="K255" s="16" t="n">
        <f aca="false">IF(YEAR($A255)&lt;&gt;Setup!$B$6,"",SUMIFS(Transactions!$G:$G,Transactions!$H:$H,K$4,Transactions!$A:$A,$A255))</f>
        <v>0</v>
      </c>
      <c r="L255" s="16" t="n">
        <f aca="false">IF(YEAR($A255)&lt;&gt;Setup!$B$6,"",SUMIFS(Transactions!$G:$G,Transactions!$H:$H,L$4,Transactions!$A:$A,$A255))</f>
        <v>0</v>
      </c>
      <c r="M255" s="16" t="n">
        <f aca="false">IF(YEAR($A255)&lt;&gt;Setup!$B$6,"",SUMIFS(Transactions!$G:$G,Transactions!$H:$H,M$4,Transactions!$A:$A,$A255))</f>
        <v>0</v>
      </c>
      <c r="N255" s="16" t="n">
        <f aca="false">IF(YEAR($A255)&lt;&gt;Setup!$B$6,"",SUMIFS(Transactions!$G:$G,Transactions!$H:$H,N$4,Transactions!$A:$A,$A255))</f>
        <v>0</v>
      </c>
      <c r="O255" s="16" t="n">
        <f aca="false">IF(YEAR($A255)&lt;&gt;Setup!$B$6,"",SUMIFS(Transactions!$G:$G,Transactions!$H:$H,O$4,Transactions!$A:$A,$A255))</f>
        <v>0</v>
      </c>
      <c r="P255" s="16" t="n">
        <f aca="false">IF(YEAR($A255)&lt;&gt;Setup!$B$6,"",SUMIFS(Transactions!$G:$G,Transactions!$H:$H,P$4,Transactions!$A:$A,$A255))</f>
        <v>0</v>
      </c>
      <c r="Q255" s="16" t="n">
        <f aca="false">IF(YEAR($A255)&lt;&gt;Setup!$B$6,"",SUM(B255:C255))</f>
        <v>0</v>
      </c>
      <c r="R255" s="16" t="n">
        <f aca="false">IF(YEAR($A255)&lt;&gt;Setup!$B$6,"",SUM(D255:F255))</f>
        <v>0</v>
      </c>
      <c r="S255" s="16" t="n">
        <f aca="false">IF(YEAR($A255)&lt;&gt;Setup!$B$6,"",SUM(G255:L255))</f>
        <v>0</v>
      </c>
      <c r="T255" s="16" t="n">
        <f aca="false">IF(YEAR($A255)&lt;&gt;Setup!$B$6,"",SUM(M255:P255))</f>
        <v>0</v>
      </c>
      <c r="U255" s="20" t="n">
        <f aca="false">IF(YEAR($A255)&lt;&gt;Setup!$B$6,"",SUM(B255:P255))</f>
        <v>0</v>
      </c>
      <c r="V255" s="20" t="n">
        <f aca="false">IF(YEAR($A255)&lt;&gt;Setup!$B$6,"",N(V254)+U255)</f>
        <v>0</v>
      </c>
    </row>
    <row r="256" customFormat="false" ht="15" hidden="false" customHeight="false" outlineLevel="0" collapsed="false">
      <c r="A256" s="19" t="n">
        <f aca="false">DATE(Setup!$B$6,1,1)+251</f>
        <v>46274</v>
      </c>
      <c r="B256" s="16" t="n">
        <f aca="false">IF(YEAR($A256)&lt;&gt;Setup!$B$6,"",SUMIFS(Transactions!$G:$G,Transactions!$H:$H,B$4,Transactions!$A:$A,$A256))</f>
        <v>0</v>
      </c>
      <c r="C256" s="16" t="n">
        <f aca="false">IF(YEAR($A256)&lt;&gt;Setup!$B$6,"",SUMIFS(Transactions!$G:$G,Transactions!$H:$H,C$4,Transactions!$A:$A,$A256))</f>
        <v>0</v>
      </c>
      <c r="D256" s="16" t="n">
        <f aca="false">IF(YEAR($A256)&lt;&gt;Setup!$B$6,"",SUMIFS(Transactions!$G:$G,Transactions!$H:$H,D$4,Transactions!$A:$A,$A256))</f>
        <v>0</v>
      </c>
      <c r="E256" s="16" t="n">
        <f aca="false">IF(YEAR($A256)&lt;&gt;Setup!$B$6,"",SUMIFS(Transactions!$G:$G,Transactions!$H:$H,E$4,Transactions!$A:$A,$A256))</f>
        <v>0</v>
      </c>
      <c r="F256" s="16" t="n">
        <f aca="false">IF(YEAR($A256)&lt;&gt;Setup!$B$6,"",SUMIFS(Transactions!$G:$G,Transactions!$H:$H,F$4,Transactions!$A:$A,$A256))</f>
        <v>0</v>
      </c>
      <c r="G256" s="16" t="n">
        <f aca="false">IF(YEAR($A256)&lt;&gt;Setup!$B$6,"",SUMIFS(Transactions!$G:$G,Transactions!$H:$H,G$4,Transactions!$A:$A,$A256))</f>
        <v>0</v>
      </c>
      <c r="H256" s="16" t="n">
        <f aca="false">IF(YEAR($A256)&lt;&gt;Setup!$B$6,"",SUMIFS(Transactions!$G:$G,Transactions!$H:$H,H$4,Transactions!$A:$A,$A256))</f>
        <v>0</v>
      </c>
      <c r="I256" s="16" t="n">
        <f aca="false">IF(YEAR($A256)&lt;&gt;Setup!$B$6,"",SUMIFS(Transactions!$G:$G,Transactions!$H:$H,I$4,Transactions!$A:$A,$A256))</f>
        <v>0</v>
      </c>
      <c r="J256" s="16" t="n">
        <f aca="false">IF(YEAR($A256)&lt;&gt;Setup!$B$6,"",SUMIFS(Transactions!$G:$G,Transactions!$H:$H,J$4,Transactions!$A:$A,$A256))</f>
        <v>0</v>
      </c>
      <c r="K256" s="16" t="n">
        <f aca="false">IF(YEAR($A256)&lt;&gt;Setup!$B$6,"",SUMIFS(Transactions!$G:$G,Transactions!$H:$H,K$4,Transactions!$A:$A,$A256))</f>
        <v>0</v>
      </c>
      <c r="L256" s="16" t="n">
        <f aca="false">IF(YEAR($A256)&lt;&gt;Setup!$B$6,"",SUMIFS(Transactions!$G:$G,Transactions!$H:$H,L$4,Transactions!$A:$A,$A256))</f>
        <v>0</v>
      </c>
      <c r="M256" s="16" t="n">
        <f aca="false">IF(YEAR($A256)&lt;&gt;Setup!$B$6,"",SUMIFS(Transactions!$G:$G,Transactions!$H:$H,M$4,Transactions!$A:$A,$A256))</f>
        <v>0</v>
      </c>
      <c r="N256" s="16" t="n">
        <f aca="false">IF(YEAR($A256)&lt;&gt;Setup!$B$6,"",SUMIFS(Transactions!$G:$G,Transactions!$H:$H,N$4,Transactions!$A:$A,$A256))</f>
        <v>0</v>
      </c>
      <c r="O256" s="16" t="n">
        <f aca="false">IF(YEAR($A256)&lt;&gt;Setup!$B$6,"",SUMIFS(Transactions!$G:$G,Transactions!$H:$H,O$4,Transactions!$A:$A,$A256))</f>
        <v>0</v>
      </c>
      <c r="P256" s="16" t="n">
        <f aca="false">IF(YEAR($A256)&lt;&gt;Setup!$B$6,"",SUMIFS(Transactions!$G:$G,Transactions!$H:$H,P$4,Transactions!$A:$A,$A256))</f>
        <v>0</v>
      </c>
      <c r="Q256" s="16" t="n">
        <f aca="false">IF(YEAR($A256)&lt;&gt;Setup!$B$6,"",SUM(B256:C256))</f>
        <v>0</v>
      </c>
      <c r="R256" s="16" t="n">
        <f aca="false">IF(YEAR($A256)&lt;&gt;Setup!$B$6,"",SUM(D256:F256))</f>
        <v>0</v>
      </c>
      <c r="S256" s="16" t="n">
        <f aca="false">IF(YEAR($A256)&lt;&gt;Setup!$B$6,"",SUM(G256:L256))</f>
        <v>0</v>
      </c>
      <c r="T256" s="16" t="n">
        <f aca="false">IF(YEAR($A256)&lt;&gt;Setup!$B$6,"",SUM(M256:P256))</f>
        <v>0</v>
      </c>
      <c r="U256" s="20" t="n">
        <f aca="false">IF(YEAR($A256)&lt;&gt;Setup!$B$6,"",SUM(B256:P256))</f>
        <v>0</v>
      </c>
      <c r="V256" s="20" t="n">
        <f aca="false">IF(YEAR($A256)&lt;&gt;Setup!$B$6,"",N(V255)+U256)</f>
        <v>0</v>
      </c>
    </row>
    <row r="257" customFormat="false" ht="15" hidden="false" customHeight="false" outlineLevel="0" collapsed="false">
      <c r="A257" s="19" t="n">
        <f aca="false">DATE(Setup!$B$6,1,1)+252</f>
        <v>46275</v>
      </c>
      <c r="B257" s="16" t="n">
        <f aca="false">IF(YEAR($A257)&lt;&gt;Setup!$B$6,"",SUMIFS(Transactions!$G:$G,Transactions!$H:$H,B$4,Transactions!$A:$A,$A257))</f>
        <v>0</v>
      </c>
      <c r="C257" s="16" t="n">
        <f aca="false">IF(YEAR($A257)&lt;&gt;Setup!$B$6,"",SUMIFS(Transactions!$G:$G,Transactions!$H:$H,C$4,Transactions!$A:$A,$A257))</f>
        <v>0</v>
      </c>
      <c r="D257" s="16" t="n">
        <f aca="false">IF(YEAR($A257)&lt;&gt;Setup!$B$6,"",SUMIFS(Transactions!$G:$G,Transactions!$H:$H,D$4,Transactions!$A:$A,$A257))</f>
        <v>0</v>
      </c>
      <c r="E257" s="16" t="n">
        <f aca="false">IF(YEAR($A257)&lt;&gt;Setup!$B$6,"",SUMIFS(Transactions!$G:$G,Transactions!$H:$H,E$4,Transactions!$A:$A,$A257))</f>
        <v>0</v>
      </c>
      <c r="F257" s="16" t="n">
        <f aca="false">IF(YEAR($A257)&lt;&gt;Setup!$B$6,"",SUMIFS(Transactions!$G:$G,Transactions!$H:$H,F$4,Transactions!$A:$A,$A257))</f>
        <v>0</v>
      </c>
      <c r="G257" s="16" t="n">
        <f aca="false">IF(YEAR($A257)&lt;&gt;Setup!$B$6,"",SUMIFS(Transactions!$G:$G,Transactions!$H:$H,G$4,Transactions!$A:$A,$A257))</f>
        <v>0</v>
      </c>
      <c r="H257" s="16" t="n">
        <f aca="false">IF(YEAR($A257)&lt;&gt;Setup!$B$6,"",SUMIFS(Transactions!$G:$G,Transactions!$H:$H,H$4,Transactions!$A:$A,$A257))</f>
        <v>0</v>
      </c>
      <c r="I257" s="16" t="n">
        <f aca="false">IF(YEAR($A257)&lt;&gt;Setup!$B$6,"",SUMIFS(Transactions!$G:$G,Transactions!$H:$H,I$4,Transactions!$A:$A,$A257))</f>
        <v>0</v>
      </c>
      <c r="J257" s="16" t="n">
        <f aca="false">IF(YEAR($A257)&lt;&gt;Setup!$B$6,"",SUMIFS(Transactions!$G:$G,Transactions!$H:$H,J$4,Transactions!$A:$A,$A257))</f>
        <v>0</v>
      </c>
      <c r="K257" s="16" t="n">
        <f aca="false">IF(YEAR($A257)&lt;&gt;Setup!$B$6,"",SUMIFS(Transactions!$G:$G,Transactions!$H:$H,K$4,Transactions!$A:$A,$A257))</f>
        <v>0</v>
      </c>
      <c r="L257" s="16" t="n">
        <f aca="false">IF(YEAR($A257)&lt;&gt;Setup!$B$6,"",SUMIFS(Transactions!$G:$G,Transactions!$H:$H,L$4,Transactions!$A:$A,$A257))</f>
        <v>0</v>
      </c>
      <c r="M257" s="16" t="n">
        <f aca="false">IF(YEAR($A257)&lt;&gt;Setup!$B$6,"",SUMIFS(Transactions!$G:$G,Transactions!$H:$H,M$4,Transactions!$A:$A,$A257))</f>
        <v>0</v>
      </c>
      <c r="N257" s="16" t="n">
        <f aca="false">IF(YEAR($A257)&lt;&gt;Setup!$B$6,"",SUMIFS(Transactions!$G:$G,Transactions!$H:$H,N$4,Transactions!$A:$A,$A257))</f>
        <v>0</v>
      </c>
      <c r="O257" s="16" t="n">
        <f aca="false">IF(YEAR($A257)&lt;&gt;Setup!$B$6,"",SUMIFS(Transactions!$G:$G,Transactions!$H:$H,O$4,Transactions!$A:$A,$A257))</f>
        <v>0</v>
      </c>
      <c r="P257" s="16" t="n">
        <f aca="false">IF(YEAR($A257)&lt;&gt;Setup!$B$6,"",SUMIFS(Transactions!$G:$G,Transactions!$H:$H,P$4,Transactions!$A:$A,$A257))</f>
        <v>0</v>
      </c>
      <c r="Q257" s="16" t="n">
        <f aca="false">IF(YEAR($A257)&lt;&gt;Setup!$B$6,"",SUM(B257:C257))</f>
        <v>0</v>
      </c>
      <c r="R257" s="16" t="n">
        <f aca="false">IF(YEAR($A257)&lt;&gt;Setup!$B$6,"",SUM(D257:F257))</f>
        <v>0</v>
      </c>
      <c r="S257" s="16" t="n">
        <f aca="false">IF(YEAR($A257)&lt;&gt;Setup!$B$6,"",SUM(G257:L257))</f>
        <v>0</v>
      </c>
      <c r="T257" s="16" t="n">
        <f aca="false">IF(YEAR($A257)&lt;&gt;Setup!$B$6,"",SUM(M257:P257))</f>
        <v>0</v>
      </c>
      <c r="U257" s="20" t="n">
        <f aca="false">IF(YEAR($A257)&lt;&gt;Setup!$B$6,"",SUM(B257:P257))</f>
        <v>0</v>
      </c>
      <c r="V257" s="20" t="n">
        <f aca="false">IF(YEAR($A257)&lt;&gt;Setup!$B$6,"",N(V256)+U257)</f>
        <v>0</v>
      </c>
    </row>
    <row r="258" customFormat="false" ht="15" hidden="false" customHeight="false" outlineLevel="0" collapsed="false">
      <c r="A258" s="19" t="n">
        <f aca="false">DATE(Setup!$B$6,1,1)+253</f>
        <v>46276</v>
      </c>
      <c r="B258" s="16" t="n">
        <f aca="false">IF(YEAR($A258)&lt;&gt;Setup!$B$6,"",SUMIFS(Transactions!$G:$G,Transactions!$H:$H,B$4,Transactions!$A:$A,$A258))</f>
        <v>0</v>
      </c>
      <c r="C258" s="16" t="n">
        <f aca="false">IF(YEAR($A258)&lt;&gt;Setup!$B$6,"",SUMIFS(Transactions!$G:$G,Transactions!$H:$H,C$4,Transactions!$A:$A,$A258))</f>
        <v>0</v>
      </c>
      <c r="D258" s="16" t="n">
        <f aca="false">IF(YEAR($A258)&lt;&gt;Setup!$B$6,"",SUMIFS(Transactions!$G:$G,Transactions!$H:$H,D$4,Transactions!$A:$A,$A258))</f>
        <v>0</v>
      </c>
      <c r="E258" s="16" t="n">
        <f aca="false">IF(YEAR($A258)&lt;&gt;Setup!$B$6,"",SUMIFS(Transactions!$G:$G,Transactions!$H:$H,E$4,Transactions!$A:$A,$A258))</f>
        <v>0</v>
      </c>
      <c r="F258" s="16" t="n">
        <f aca="false">IF(YEAR($A258)&lt;&gt;Setup!$B$6,"",SUMIFS(Transactions!$G:$G,Transactions!$H:$H,F$4,Transactions!$A:$A,$A258))</f>
        <v>0</v>
      </c>
      <c r="G258" s="16" t="n">
        <f aca="false">IF(YEAR($A258)&lt;&gt;Setup!$B$6,"",SUMIFS(Transactions!$G:$G,Transactions!$H:$H,G$4,Transactions!$A:$A,$A258))</f>
        <v>0</v>
      </c>
      <c r="H258" s="16" t="n">
        <f aca="false">IF(YEAR($A258)&lt;&gt;Setup!$B$6,"",SUMIFS(Transactions!$G:$G,Transactions!$H:$H,H$4,Transactions!$A:$A,$A258))</f>
        <v>0</v>
      </c>
      <c r="I258" s="16" t="n">
        <f aca="false">IF(YEAR($A258)&lt;&gt;Setup!$B$6,"",SUMIFS(Transactions!$G:$G,Transactions!$H:$H,I$4,Transactions!$A:$A,$A258))</f>
        <v>0</v>
      </c>
      <c r="J258" s="16" t="n">
        <f aca="false">IF(YEAR($A258)&lt;&gt;Setup!$B$6,"",SUMIFS(Transactions!$G:$G,Transactions!$H:$H,J$4,Transactions!$A:$A,$A258))</f>
        <v>0</v>
      </c>
      <c r="K258" s="16" t="n">
        <f aca="false">IF(YEAR($A258)&lt;&gt;Setup!$B$6,"",SUMIFS(Transactions!$G:$G,Transactions!$H:$H,K$4,Transactions!$A:$A,$A258))</f>
        <v>0</v>
      </c>
      <c r="L258" s="16" t="n">
        <f aca="false">IF(YEAR($A258)&lt;&gt;Setup!$B$6,"",SUMIFS(Transactions!$G:$G,Transactions!$H:$H,L$4,Transactions!$A:$A,$A258))</f>
        <v>0</v>
      </c>
      <c r="M258" s="16" t="n">
        <f aca="false">IF(YEAR($A258)&lt;&gt;Setup!$B$6,"",SUMIFS(Transactions!$G:$G,Transactions!$H:$H,M$4,Transactions!$A:$A,$A258))</f>
        <v>0</v>
      </c>
      <c r="N258" s="16" t="n">
        <f aca="false">IF(YEAR($A258)&lt;&gt;Setup!$B$6,"",SUMIFS(Transactions!$G:$G,Transactions!$H:$H,N$4,Transactions!$A:$A,$A258))</f>
        <v>0</v>
      </c>
      <c r="O258" s="16" t="n">
        <f aca="false">IF(YEAR($A258)&lt;&gt;Setup!$B$6,"",SUMIFS(Transactions!$G:$G,Transactions!$H:$H,O$4,Transactions!$A:$A,$A258))</f>
        <v>0</v>
      </c>
      <c r="P258" s="16" t="n">
        <f aca="false">IF(YEAR($A258)&lt;&gt;Setup!$B$6,"",SUMIFS(Transactions!$G:$G,Transactions!$H:$H,P$4,Transactions!$A:$A,$A258))</f>
        <v>0</v>
      </c>
      <c r="Q258" s="16" t="n">
        <f aca="false">IF(YEAR($A258)&lt;&gt;Setup!$B$6,"",SUM(B258:C258))</f>
        <v>0</v>
      </c>
      <c r="R258" s="16" t="n">
        <f aca="false">IF(YEAR($A258)&lt;&gt;Setup!$B$6,"",SUM(D258:F258))</f>
        <v>0</v>
      </c>
      <c r="S258" s="16" t="n">
        <f aca="false">IF(YEAR($A258)&lt;&gt;Setup!$B$6,"",SUM(G258:L258))</f>
        <v>0</v>
      </c>
      <c r="T258" s="16" t="n">
        <f aca="false">IF(YEAR($A258)&lt;&gt;Setup!$B$6,"",SUM(M258:P258))</f>
        <v>0</v>
      </c>
      <c r="U258" s="20" t="n">
        <f aca="false">IF(YEAR($A258)&lt;&gt;Setup!$B$6,"",SUM(B258:P258))</f>
        <v>0</v>
      </c>
      <c r="V258" s="20" t="n">
        <f aca="false">IF(YEAR($A258)&lt;&gt;Setup!$B$6,"",N(V257)+U258)</f>
        <v>0</v>
      </c>
    </row>
    <row r="259" customFormat="false" ht="15" hidden="false" customHeight="false" outlineLevel="0" collapsed="false">
      <c r="A259" s="19" t="n">
        <f aca="false">DATE(Setup!$B$6,1,1)+254</f>
        <v>46277</v>
      </c>
      <c r="B259" s="16" t="n">
        <f aca="false">IF(YEAR($A259)&lt;&gt;Setup!$B$6,"",SUMIFS(Transactions!$G:$G,Transactions!$H:$H,B$4,Transactions!$A:$A,$A259))</f>
        <v>0</v>
      </c>
      <c r="C259" s="16" t="n">
        <f aca="false">IF(YEAR($A259)&lt;&gt;Setup!$B$6,"",SUMIFS(Transactions!$G:$G,Transactions!$H:$H,C$4,Transactions!$A:$A,$A259))</f>
        <v>0</v>
      </c>
      <c r="D259" s="16" t="n">
        <f aca="false">IF(YEAR($A259)&lt;&gt;Setup!$B$6,"",SUMIFS(Transactions!$G:$G,Transactions!$H:$H,D$4,Transactions!$A:$A,$A259))</f>
        <v>0</v>
      </c>
      <c r="E259" s="16" t="n">
        <f aca="false">IF(YEAR($A259)&lt;&gt;Setup!$B$6,"",SUMIFS(Transactions!$G:$G,Transactions!$H:$H,E$4,Transactions!$A:$A,$A259))</f>
        <v>0</v>
      </c>
      <c r="F259" s="16" t="n">
        <f aca="false">IF(YEAR($A259)&lt;&gt;Setup!$B$6,"",SUMIFS(Transactions!$G:$G,Transactions!$H:$H,F$4,Transactions!$A:$A,$A259))</f>
        <v>0</v>
      </c>
      <c r="G259" s="16" t="n">
        <f aca="false">IF(YEAR($A259)&lt;&gt;Setup!$B$6,"",SUMIFS(Transactions!$G:$G,Transactions!$H:$H,G$4,Transactions!$A:$A,$A259))</f>
        <v>0</v>
      </c>
      <c r="H259" s="16" t="n">
        <f aca="false">IF(YEAR($A259)&lt;&gt;Setup!$B$6,"",SUMIFS(Transactions!$G:$G,Transactions!$H:$H,H$4,Transactions!$A:$A,$A259))</f>
        <v>0</v>
      </c>
      <c r="I259" s="16" t="n">
        <f aca="false">IF(YEAR($A259)&lt;&gt;Setup!$B$6,"",SUMIFS(Transactions!$G:$G,Transactions!$H:$H,I$4,Transactions!$A:$A,$A259))</f>
        <v>0</v>
      </c>
      <c r="J259" s="16" t="n">
        <f aca="false">IF(YEAR($A259)&lt;&gt;Setup!$B$6,"",SUMIFS(Transactions!$G:$G,Transactions!$H:$H,J$4,Transactions!$A:$A,$A259))</f>
        <v>0</v>
      </c>
      <c r="K259" s="16" t="n">
        <f aca="false">IF(YEAR($A259)&lt;&gt;Setup!$B$6,"",SUMIFS(Transactions!$G:$G,Transactions!$H:$H,K$4,Transactions!$A:$A,$A259))</f>
        <v>0</v>
      </c>
      <c r="L259" s="16" t="n">
        <f aca="false">IF(YEAR($A259)&lt;&gt;Setup!$B$6,"",SUMIFS(Transactions!$G:$G,Transactions!$H:$H,L$4,Transactions!$A:$A,$A259))</f>
        <v>0</v>
      </c>
      <c r="M259" s="16" t="n">
        <f aca="false">IF(YEAR($A259)&lt;&gt;Setup!$B$6,"",SUMIFS(Transactions!$G:$G,Transactions!$H:$H,M$4,Transactions!$A:$A,$A259))</f>
        <v>0</v>
      </c>
      <c r="N259" s="16" t="n">
        <f aca="false">IF(YEAR($A259)&lt;&gt;Setup!$B$6,"",SUMIFS(Transactions!$G:$G,Transactions!$H:$H,N$4,Transactions!$A:$A,$A259))</f>
        <v>0</v>
      </c>
      <c r="O259" s="16" t="n">
        <f aca="false">IF(YEAR($A259)&lt;&gt;Setup!$B$6,"",SUMIFS(Transactions!$G:$G,Transactions!$H:$H,O$4,Transactions!$A:$A,$A259))</f>
        <v>0</v>
      </c>
      <c r="P259" s="16" t="n">
        <f aca="false">IF(YEAR($A259)&lt;&gt;Setup!$B$6,"",SUMIFS(Transactions!$G:$G,Transactions!$H:$H,P$4,Transactions!$A:$A,$A259))</f>
        <v>0</v>
      </c>
      <c r="Q259" s="16" t="n">
        <f aca="false">IF(YEAR($A259)&lt;&gt;Setup!$B$6,"",SUM(B259:C259))</f>
        <v>0</v>
      </c>
      <c r="R259" s="16" t="n">
        <f aca="false">IF(YEAR($A259)&lt;&gt;Setup!$B$6,"",SUM(D259:F259))</f>
        <v>0</v>
      </c>
      <c r="S259" s="16" t="n">
        <f aca="false">IF(YEAR($A259)&lt;&gt;Setup!$B$6,"",SUM(G259:L259))</f>
        <v>0</v>
      </c>
      <c r="T259" s="16" t="n">
        <f aca="false">IF(YEAR($A259)&lt;&gt;Setup!$B$6,"",SUM(M259:P259))</f>
        <v>0</v>
      </c>
      <c r="U259" s="20" t="n">
        <f aca="false">IF(YEAR($A259)&lt;&gt;Setup!$B$6,"",SUM(B259:P259))</f>
        <v>0</v>
      </c>
      <c r="V259" s="20" t="n">
        <f aca="false">IF(YEAR($A259)&lt;&gt;Setup!$B$6,"",N(V258)+U259)</f>
        <v>0</v>
      </c>
    </row>
    <row r="260" customFormat="false" ht="15" hidden="false" customHeight="false" outlineLevel="0" collapsed="false">
      <c r="A260" s="19" t="n">
        <f aca="false">DATE(Setup!$B$6,1,1)+255</f>
        <v>46278</v>
      </c>
      <c r="B260" s="16" t="n">
        <f aca="false">IF(YEAR($A260)&lt;&gt;Setup!$B$6,"",SUMIFS(Transactions!$G:$G,Transactions!$H:$H,B$4,Transactions!$A:$A,$A260))</f>
        <v>0</v>
      </c>
      <c r="C260" s="16" t="n">
        <f aca="false">IF(YEAR($A260)&lt;&gt;Setup!$B$6,"",SUMIFS(Transactions!$G:$G,Transactions!$H:$H,C$4,Transactions!$A:$A,$A260))</f>
        <v>0</v>
      </c>
      <c r="D260" s="16" t="n">
        <f aca="false">IF(YEAR($A260)&lt;&gt;Setup!$B$6,"",SUMIFS(Transactions!$G:$G,Transactions!$H:$H,D$4,Transactions!$A:$A,$A260))</f>
        <v>0</v>
      </c>
      <c r="E260" s="16" t="n">
        <f aca="false">IF(YEAR($A260)&lt;&gt;Setup!$B$6,"",SUMIFS(Transactions!$G:$G,Transactions!$H:$H,E$4,Transactions!$A:$A,$A260))</f>
        <v>0</v>
      </c>
      <c r="F260" s="16" t="n">
        <f aca="false">IF(YEAR($A260)&lt;&gt;Setup!$B$6,"",SUMIFS(Transactions!$G:$G,Transactions!$H:$H,F$4,Transactions!$A:$A,$A260))</f>
        <v>0</v>
      </c>
      <c r="G260" s="16" t="n">
        <f aca="false">IF(YEAR($A260)&lt;&gt;Setup!$B$6,"",SUMIFS(Transactions!$G:$G,Transactions!$H:$H,G$4,Transactions!$A:$A,$A260))</f>
        <v>0</v>
      </c>
      <c r="H260" s="16" t="n">
        <f aca="false">IF(YEAR($A260)&lt;&gt;Setup!$B$6,"",SUMIFS(Transactions!$G:$G,Transactions!$H:$H,H$4,Transactions!$A:$A,$A260))</f>
        <v>0</v>
      </c>
      <c r="I260" s="16" t="n">
        <f aca="false">IF(YEAR($A260)&lt;&gt;Setup!$B$6,"",SUMIFS(Transactions!$G:$G,Transactions!$H:$H,I$4,Transactions!$A:$A,$A260))</f>
        <v>0</v>
      </c>
      <c r="J260" s="16" t="n">
        <f aca="false">IF(YEAR($A260)&lt;&gt;Setup!$B$6,"",SUMIFS(Transactions!$G:$G,Transactions!$H:$H,J$4,Transactions!$A:$A,$A260))</f>
        <v>0</v>
      </c>
      <c r="K260" s="16" t="n">
        <f aca="false">IF(YEAR($A260)&lt;&gt;Setup!$B$6,"",SUMIFS(Transactions!$G:$G,Transactions!$H:$H,K$4,Transactions!$A:$A,$A260))</f>
        <v>0</v>
      </c>
      <c r="L260" s="16" t="n">
        <f aca="false">IF(YEAR($A260)&lt;&gt;Setup!$B$6,"",SUMIFS(Transactions!$G:$G,Transactions!$H:$H,L$4,Transactions!$A:$A,$A260))</f>
        <v>0</v>
      </c>
      <c r="M260" s="16" t="n">
        <f aca="false">IF(YEAR($A260)&lt;&gt;Setup!$B$6,"",SUMIFS(Transactions!$G:$G,Transactions!$H:$H,M$4,Transactions!$A:$A,$A260))</f>
        <v>0</v>
      </c>
      <c r="N260" s="16" t="n">
        <f aca="false">IF(YEAR($A260)&lt;&gt;Setup!$B$6,"",SUMIFS(Transactions!$G:$G,Transactions!$H:$H,N$4,Transactions!$A:$A,$A260))</f>
        <v>0</v>
      </c>
      <c r="O260" s="16" t="n">
        <f aca="false">IF(YEAR($A260)&lt;&gt;Setup!$B$6,"",SUMIFS(Transactions!$G:$G,Transactions!$H:$H,O$4,Transactions!$A:$A,$A260))</f>
        <v>0</v>
      </c>
      <c r="P260" s="16" t="n">
        <f aca="false">IF(YEAR($A260)&lt;&gt;Setup!$B$6,"",SUMIFS(Transactions!$G:$G,Transactions!$H:$H,P$4,Transactions!$A:$A,$A260))</f>
        <v>0</v>
      </c>
      <c r="Q260" s="16" t="n">
        <f aca="false">IF(YEAR($A260)&lt;&gt;Setup!$B$6,"",SUM(B260:C260))</f>
        <v>0</v>
      </c>
      <c r="R260" s="16" t="n">
        <f aca="false">IF(YEAR($A260)&lt;&gt;Setup!$B$6,"",SUM(D260:F260))</f>
        <v>0</v>
      </c>
      <c r="S260" s="16" t="n">
        <f aca="false">IF(YEAR($A260)&lt;&gt;Setup!$B$6,"",SUM(G260:L260))</f>
        <v>0</v>
      </c>
      <c r="T260" s="16" t="n">
        <f aca="false">IF(YEAR($A260)&lt;&gt;Setup!$B$6,"",SUM(M260:P260))</f>
        <v>0</v>
      </c>
      <c r="U260" s="20" t="n">
        <f aca="false">IF(YEAR($A260)&lt;&gt;Setup!$B$6,"",SUM(B260:P260))</f>
        <v>0</v>
      </c>
      <c r="V260" s="20" t="n">
        <f aca="false">IF(YEAR($A260)&lt;&gt;Setup!$B$6,"",N(V259)+U260)</f>
        <v>0</v>
      </c>
    </row>
    <row r="261" customFormat="false" ht="15" hidden="false" customHeight="false" outlineLevel="0" collapsed="false">
      <c r="A261" s="19" t="n">
        <f aca="false">DATE(Setup!$B$6,1,1)+256</f>
        <v>46279</v>
      </c>
      <c r="B261" s="16" t="n">
        <f aca="false">IF(YEAR($A261)&lt;&gt;Setup!$B$6,"",SUMIFS(Transactions!$G:$G,Transactions!$H:$H,B$4,Transactions!$A:$A,$A261))</f>
        <v>0</v>
      </c>
      <c r="C261" s="16" t="n">
        <f aca="false">IF(YEAR($A261)&lt;&gt;Setup!$B$6,"",SUMIFS(Transactions!$G:$G,Transactions!$H:$H,C$4,Transactions!$A:$A,$A261))</f>
        <v>0</v>
      </c>
      <c r="D261" s="16" t="n">
        <f aca="false">IF(YEAR($A261)&lt;&gt;Setup!$B$6,"",SUMIFS(Transactions!$G:$G,Transactions!$H:$H,D$4,Transactions!$A:$A,$A261))</f>
        <v>0</v>
      </c>
      <c r="E261" s="16" t="n">
        <f aca="false">IF(YEAR($A261)&lt;&gt;Setup!$B$6,"",SUMIFS(Transactions!$G:$G,Transactions!$H:$H,E$4,Transactions!$A:$A,$A261))</f>
        <v>0</v>
      </c>
      <c r="F261" s="16" t="n">
        <f aca="false">IF(YEAR($A261)&lt;&gt;Setup!$B$6,"",SUMIFS(Transactions!$G:$G,Transactions!$H:$H,F$4,Transactions!$A:$A,$A261))</f>
        <v>0</v>
      </c>
      <c r="G261" s="16" t="n">
        <f aca="false">IF(YEAR($A261)&lt;&gt;Setup!$B$6,"",SUMIFS(Transactions!$G:$G,Transactions!$H:$H,G$4,Transactions!$A:$A,$A261))</f>
        <v>0</v>
      </c>
      <c r="H261" s="16" t="n">
        <f aca="false">IF(YEAR($A261)&lt;&gt;Setup!$B$6,"",SUMIFS(Transactions!$G:$G,Transactions!$H:$H,H$4,Transactions!$A:$A,$A261))</f>
        <v>0</v>
      </c>
      <c r="I261" s="16" t="n">
        <f aca="false">IF(YEAR($A261)&lt;&gt;Setup!$B$6,"",SUMIFS(Transactions!$G:$G,Transactions!$H:$H,I$4,Transactions!$A:$A,$A261))</f>
        <v>0</v>
      </c>
      <c r="J261" s="16" t="n">
        <f aca="false">IF(YEAR($A261)&lt;&gt;Setup!$B$6,"",SUMIFS(Transactions!$G:$G,Transactions!$H:$H,J$4,Transactions!$A:$A,$A261))</f>
        <v>0</v>
      </c>
      <c r="K261" s="16" t="n">
        <f aca="false">IF(YEAR($A261)&lt;&gt;Setup!$B$6,"",SUMIFS(Transactions!$G:$G,Transactions!$H:$H,K$4,Transactions!$A:$A,$A261))</f>
        <v>0</v>
      </c>
      <c r="L261" s="16" t="n">
        <f aca="false">IF(YEAR($A261)&lt;&gt;Setup!$B$6,"",SUMIFS(Transactions!$G:$G,Transactions!$H:$H,L$4,Transactions!$A:$A,$A261))</f>
        <v>0</v>
      </c>
      <c r="M261" s="16" t="n">
        <f aca="false">IF(YEAR($A261)&lt;&gt;Setup!$B$6,"",SUMIFS(Transactions!$G:$G,Transactions!$H:$H,M$4,Transactions!$A:$A,$A261))</f>
        <v>0</v>
      </c>
      <c r="N261" s="16" t="n">
        <f aca="false">IF(YEAR($A261)&lt;&gt;Setup!$B$6,"",SUMIFS(Transactions!$G:$G,Transactions!$H:$H,N$4,Transactions!$A:$A,$A261))</f>
        <v>0</v>
      </c>
      <c r="O261" s="16" t="n">
        <f aca="false">IF(YEAR($A261)&lt;&gt;Setup!$B$6,"",SUMIFS(Transactions!$G:$G,Transactions!$H:$H,O$4,Transactions!$A:$A,$A261))</f>
        <v>0</v>
      </c>
      <c r="P261" s="16" t="n">
        <f aca="false">IF(YEAR($A261)&lt;&gt;Setup!$B$6,"",SUMIFS(Transactions!$G:$G,Transactions!$H:$H,P$4,Transactions!$A:$A,$A261))</f>
        <v>0</v>
      </c>
      <c r="Q261" s="16" t="n">
        <f aca="false">IF(YEAR($A261)&lt;&gt;Setup!$B$6,"",SUM(B261:C261))</f>
        <v>0</v>
      </c>
      <c r="R261" s="16" t="n">
        <f aca="false">IF(YEAR($A261)&lt;&gt;Setup!$B$6,"",SUM(D261:F261))</f>
        <v>0</v>
      </c>
      <c r="S261" s="16" t="n">
        <f aca="false">IF(YEAR($A261)&lt;&gt;Setup!$B$6,"",SUM(G261:L261))</f>
        <v>0</v>
      </c>
      <c r="T261" s="16" t="n">
        <f aca="false">IF(YEAR($A261)&lt;&gt;Setup!$B$6,"",SUM(M261:P261))</f>
        <v>0</v>
      </c>
      <c r="U261" s="20" t="n">
        <f aca="false">IF(YEAR($A261)&lt;&gt;Setup!$B$6,"",SUM(B261:P261))</f>
        <v>0</v>
      </c>
      <c r="V261" s="20" t="n">
        <f aca="false">IF(YEAR($A261)&lt;&gt;Setup!$B$6,"",N(V260)+U261)</f>
        <v>0</v>
      </c>
    </row>
    <row r="262" customFormat="false" ht="15" hidden="false" customHeight="false" outlineLevel="0" collapsed="false">
      <c r="A262" s="19" t="n">
        <f aca="false">DATE(Setup!$B$6,1,1)+257</f>
        <v>46280</v>
      </c>
      <c r="B262" s="16" t="n">
        <f aca="false">IF(YEAR($A262)&lt;&gt;Setup!$B$6,"",SUMIFS(Transactions!$G:$G,Transactions!$H:$H,B$4,Transactions!$A:$A,$A262))</f>
        <v>0</v>
      </c>
      <c r="C262" s="16" t="n">
        <f aca="false">IF(YEAR($A262)&lt;&gt;Setup!$B$6,"",SUMIFS(Transactions!$G:$G,Transactions!$H:$H,C$4,Transactions!$A:$A,$A262))</f>
        <v>0</v>
      </c>
      <c r="D262" s="16" t="n">
        <f aca="false">IF(YEAR($A262)&lt;&gt;Setup!$B$6,"",SUMIFS(Transactions!$G:$G,Transactions!$H:$H,D$4,Transactions!$A:$A,$A262))</f>
        <v>0</v>
      </c>
      <c r="E262" s="16" t="n">
        <f aca="false">IF(YEAR($A262)&lt;&gt;Setup!$B$6,"",SUMIFS(Transactions!$G:$G,Transactions!$H:$H,E$4,Transactions!$A:$A,$A262))</f>
        <v>0</v>
      </c>
      <c r="F262" s="16" t="n">
        <f aca="false">IF(YEAR($A262)&lt;&gt;Setup!$B$6,"",SUMIFS(Transactions!$G:$G,Transactions!$H:$H,F$4,Transactions!$A:$A,$A262))</f>
        <v>0</v>
      </c>
      <c r="G262" s="16" t="n">
        <f aca="false">IF(YEAR($A262)&lt;&gt;Setup!$B$6,"",SUMIFS(Transactions!$G:$G,Transactions!$H:$H,G$4,Transactions!$A:$A,$A262))</f>
        <v>0</v>
      </c>
      <c r="H262" s="16" t="n">
        <f aca="false">IF(YEAR($A262)&lt;&gt;Setup!$B$6,"",SUMIFS(Transactions!$G:$G,Transactions!$H:$H,H$4,Transactions!$A:$A,$A262))</f>
        <v>0</v>
      </c>
      <c r="I262" s="16" t="n">
        <f aca="false">IF(YEAR($A262)&lt;&gt;Setup!$B$6,"",SUMIFS(Transactions!$G:$G,Transactions!$H:$H,I$4,Transactions!$A:$A,$A262))</f>
        <v>0</v>
      </c>
      <c r="J262" s="16" t="n">
        <f aca="false">IF(YEAR($A262)&lt;&gt;Setup!$B$6,"",SUMIFS(Transactions!$G:$G,Transactions!$H:$H,J$4,Transactions!$A:$A,$A262))</f>
        <v>0</v>
      </c>
      <c r="K262" s="16" t="n">
        <f aca="false">IF(YEAR($A262)&lt;&gt;Setup!$B$6,"",SUMIFS(Transactions!$G:$G,Transactions!$H:$H,K$4,Transactions!$A:$A,$A262))</f>
        <v>0</v>
      </c>
      <c r="L262" s="16" t="n">
        <f aca="false">IF(YEAR($A262)&lt;&gt;Setup!$B$6,"",SUMIFS(Transactions!$G:$G,Transactions!$H:$H,L$4,Transactions!$A:$A,$A262))</f>
        <v>0</v>
      </c>
      <c r="M262" s="16" t="n">
        <f aca="false">IF(YEAR($A262)&lt;&gt;Setup!$B$6,"",SUMIFS(Transactions!$G:$G,Transactions!$H:$H,M$4,Transactions!$A:$A,$A262))</f>
        <v>0</v>
      </c>
      <c r="N262" s="16" t="n">
        <f aca="false">IF(YEAR($A262)&lt;&gt;Setup!$B$6,"",SUMIFS(Transactions!$G:$G,Transactions!$H:$H,N$4,Transactions!$A:$A,$A262))</f>
        <v>0</v>
      </c>
      <c r="O262" s="16" t="n">
        <f aca="false">IF(YEAR($A262)&lt;&gt;Setup!$B$6,"",SUMIFS(Transactions!$G:$G,Transactions!$H:$H,O$4,Transactions!$A:$A,$A262))</f>
        <v>0</v>
      </c>
      <c r="P262" s="16" t="n">
        <f aca="false">IF(YEAR($A262)&lt;&gt;Setup!$B$6,"",SUMIFS(Transactions!$G:$G,Transactions!$H:$H,P$4,Transactions!$A:$A,$A262))</f>
        <v>0</v>
      </c>
      <c r="Q262" s="16" t="n">
        <f aca="false">IF(YEAR($A262)&lt;&gt;Setup!$B$6,"",SUM(B262:C262))</f>
        <v>0</v>
      </c>
      <c r="R262" s="16" t="n">
        <f aca="false">IF(YEAR($A262)&lt;&gt;Setup!$B$6,"",SUM(D262:F262))</f>
        <v>0</v>
      </c>
      <c r="S262" s="16" t="n">
        <f aca="false">IF(YEAR($A262)&lt;&gt;Setup!$B$6,"",SUM(G262:L262))</f>
        <v>0</v>
      </c>
      <c r="T262" s="16" t="n">
        <f aca="false">IF(YEAR($A262)&lt;&gt;Setup!$B$6,"",SUM(M262:P262))</f>
        <v>0</v>
      </c>
      <c r="U262" s="20" t="n">
        <f aca="false">IF(YEAR($A262)&lt;&gt;Setup!$B$6,"",SUM(B262:P262))</f>
        <v>0</v>
      </c>
      <c r="V262" s="20" t="n">
        <f aca="false">IF(YEAR($A262)&lt;&gt;Setup!$B$6,"",N(V261)+U262)</f>
        <v>0</v>
      </c>
    </row>
    <row r="263" customFormat="false" ht="15" hidden="false" customHeight="false" outlineLevel="0" collapsed="false">
      <c r="A263" s="19" t="n">
        <f aca="false">DATE(Setup!$B$6,1,1)+258</f>
        <v>46281</v>
      </c>
      <c r="B263" s="16" t="n">
        <f aca="false">IF(YEAR($A263)&lt;&gt;Setup!$B$6,"",SUMIFS(Transactions!$G:$G,Transactions!$H:$H,B$4,Transactions!$A:$A,$A263))</f>
        <v>0</v>
      </c>
      <c r="C263" s="16" t="n">
        <f aca="false">IF(YEAR($A263)&lt;&gt;Setup!$B$6,"",SUMIFS(Transactions!$G:$G,Transactions!$H:$H,C$4,Transactions!$A:$A,$A263))</f>
        <v>0</v>
      </c>
      <c r="D263" s="16" t="n">
        <f aca="false">IF(YEAR($A263)&lt;&gt;Setup!$B$6,"",SUMIFS(Transactions!$G:$G,Transactions!$H:$H,D$4,Transactions!$A:$A,$A263))</f>
        <v>0</v>
      </c>
      <c r="E263" s="16" t="n">
        <f aca="false">IF(YEAR($A263)&lt;&gt;Setup!$B$6,"",SUMIFS(Transactions!$G:$G,Transactions!$H:$H,E$4,Transactions!$A:$A,$A263))</f>
        <v>0</v>
      </c>
      <c r="F263" s="16" t="n">
        <f aca="false">IF(YEAR($A263)&lt;&gt;Setup!$B$6,"",SUMIFS(Transactions!$G:$G,Transactions!$H:$H,F$4,Transactions!$A:$A,$A263))</f>
        <v>0</v>
      </c>
      <c r="G263" s="16" t="n">
        <f aca="false">IF(YEAR($A263)&lt;&gt;Setup!$B$6,"",SUMIFS(Transactions!$G:$G,Transactions!$H:$H,G$4,Transactions!$A:$A,$A263))</f>
        <v>0</v>
      </c>
      <c r="H263" s="16" t="n">
        <f aca="false">IF(YEAR($A263)&lt;&gt;Setup!$B$6,"",SUMIFS(Transactions!$G:$G,Transactions!$H:$H,H$4,Transactions!$A:$A,$A263))</f>
        <v>0</v>
      </c>
      <c r="I263" s="16" t="n">
        <f aca="false">IF(YEAR($A263)&lt;&gt;Setup!$B$6,"",SUMIFS(Transactions!$G:$G,Transactions!$H:$H,I$4,Transactions!$A:$A,$A263))</f>
        <v>0</v>
      </c>
      <c r="J263" s="16" t="n">
        <f aca="false">IF(YEAR($A263)&lt;&gt;Setup!$B$6,"",SUMIFS(Transactions!$G:$G,Transactions!$H:$H,J$4,Transactions!$A:$A,$A263))</f>
        <v>0</v>
      </c>
      <c r="K263" s="16" t="n">
        <f aca="false">IF(YEAR($A263)&lt;&gt;Setup!$B$6,"",SUMIFS(Transactions!$G:$G,Transactions!$H:$H,K$4,Transactions!$A:$A,$A263))</f>
        <v>0</v>
      </c>
      <c r="L263" s="16" t="n">
        <f aca="false">IF(YEAR($A263)&lt;&gt;Setup!$B$6,"",SUMIFS(Transactions!$G:$G,Transactions!$H:$H,L$4,Transactions!$A:$A,$A263))</f>
        <v>0</v>
      </c>
      <c r="M263" s="16" t="n">
        <f aca="false">IF(YEAR($A263)&lt;&gt;Setup!$B$6,"",SUMIFS(Transactions!$G:$G,Transactions!$H:$H,M$4,Transactions!$A:$A,$A263))</f>
        <v>0</v>
      </c>
      <c r="N263" s="16" t="n">
        <f aca="false">IF(YEAR($A263)&lt;&gt;Setup!$B$6,"",SUMIFS(Transactions!$G:$G,Transactions!$H:$H,N$4,Transactions!$A:$A,$A263))</f>
        <v>0</v>
      </c>
      <c r="O263" s="16" t="n">
        <f aca="false">IF(YEAR($A263)&lt;&gt;Setup!$B$6,"",SUMIFS(Transactions!$G:$G,Transactions!$H:$H,O$4,Transactions!$A:$A,$A263))</f>
        <v>0</v>
      </c>
      <c r="P263" s="16" t="n">
        <f aca="false">IF(YEAR($A263)&lt;&gt;Setup!$B$6,"",SUMIFS(Transactions!$G:$G,Transactions!$H:$H,P$4,Transactions!$A:$A,$A263))</f>
        <v>0</v>
      </c>
      <c r="Q263" s="16" t="n">
        <f aca="false">IF(YEAR($A263)&lt;&gt;Setup!$B$6,"",SUM(B263:C263))</f>
        <v>0</v>
      </c>
      <c r="R263" s="16" t="n">
        <f aca="false">IF(YEAR($A263)&lt;&gt;Setup!$B$6,"",SUM(D263:F263))</f>
        <v>0</v>
      </c>
      <c r="S263" s="16" t="n">
        <f aca="false">IF(YEAR($A263)&lt;&gt;Setup!$B$6,"",SUM(G263:L263))</f>
        <v>0</v>
      </c>
      <c r="T263" s="16" t="n">
        <f aca="false">IF(YEAR($A263)&lt;&gt;Setup!$B$6,"",SUM(M263:P263))</f>
        <v>0</v>
      </c>
      <c r="U263" s="20" t="n">
        <f aca="false">IF(YEAR($A263)&lt;&gt;Setup!$B$6,"",SUM(B263:P263))</f>
        <v>0</v>
      </c>
      <c r="V263" s="20" t="n">
        <f aca="false">IF(YEAR($A263)&lt;&gt;Setup!$B$6,"",N(V262)+U263)</f>
        <v>0</v>
      </c>
    </row>
    <row r="264" customFormat="false" ht="15" hidden="false" customHeight="false" outlineLevel="0" collapsed="false">
      <c r="A264" s="19" t="n">
        <f aca="false">DATE(Setup!$B$6,1,1)+259</f>
        <v>46282</v>
      </c>
      <c r="B264" s="16" t="n">
        <f aca="false">IF(YEAR($A264)&lt;&gt;Setup!$B$6,"",SUMIFS(Transactions!$G:$G,Transactions!$H:$H,B$4,Transactions!$A:$A,$A264))</f>
        <v>0</v>
      </c>
      <c r="C264" s="16" t="n">
        <f aca="false">IF(YEAR($A264)&lt;&gt;Setup!$B$6,"",SUMIFS(Transactions!$G:$G,Transactions!$H:$H,C$4,Transactions!$A:$A,$A264))</f>
        <v>0</v>
      </c>
      <c r="D264" s="16" t="n">
        <f aca="false">IF(YEAR($A264)&lt;&gt;Setup!$B$6,"",SUMIFS(Transactions!$G:$G,Transactions!$H:$H,D$4,Transactions!$A:$A,$A264))</f>
        <v>0</v>
      </c>
      <c r="E264" s="16" t="n">
        <f aca="false">IF(YEAR($A264)&lt;&gt;Setup!$B$6,"",SUMIFS(Transactions!$G:$G,Transactions!$H:$H,E$4,Transactions!$A:$A,$A264))</f>
        <v>0</v>
      </c>
      <c r="F264" s="16" t="n">
        <f aca="false">IF(YEAR($A264)&lt;&gt;Setup!$B$6,"",SUMIFS(Transactions!$G:$G,Transactions!$H:$H,F$4,Transactions!$A:$A,$A264))</f>
        <v>0</v>
      </c>
      <c r="G264" s="16" t="n">
        <f aca="false">IF(YEAR($A264)&lt;&gt;Setup!$B$6,"",SUMIFS(Transactions!$G:$G,Transactions!$H:$H,G$4,Transactions!$A:$A,$A264))</f>
        <v>0</v>
      </c>
      <c r="H264" s="16" t="n">
        <f aca="false">IF(YEAR($A264)&lt;&gt;Setup!$B$6,"",SUMIFS(Transactions!$G:$G,Transactions!$H:$H,H$4,Transactions!$A:$A,$A264))</f>
        <v>0</v>
      </c>
      <c r="I264" s="16" t="n">
        <f aca="false">IF(YEAR($A264)&lt;&gt;Setup!$B$6,"",SUMIFS(Transactions!$G:$G,Transactions!$H:$H,I$4,Transactions!$A:$A,$A264))</f>
        <v>0</v>
      </c>
      <c r="J264" s="16" t="n">
        <f aca="false">IF(YEAR($A264)&lt;&gt;Setup!$B$6,"",SUMIFS(Transactions!$G:$G,Transactions!$H:$H,J$4,Transactions!$A:$A,$A264))</f>
        <v>0</v>
      </c>
      <c r="K264" s="16" t="n">
        <f aca="false">IF(YEAR($A264)&lt;&gt;Setup!$B$6,"",SUMIFS(Transactions!$G:$G,Transactions!$H:$H,K$4,Transactions!$A:$A,$A264))</f>
        <v>0</v>
      </c>
      <c r="L264" s="16" t="n">
        <f aca="false">IF(YEAR($A264)&lt;&gt;Setup!$B$6,"",SUMIFS(Transactions!$G:$G,Transactions!$H:$H,L$4,Transactions!$A:$A,$A264))</f>
        <v>0</v>
      </c>
      <c r="M264" s="16" t="n">
        <f aca="false">IF(YEAR($A264)&lt;&gt;Setup!$B$6,"",SUMIFS(Transactions!$G:$G,Transactions!$H:$H,M$4,Transactions!$A:$A,$A264))</f>
        <v>0</v>
      </c>
      <c r="N264" s="16" t="n">
        <f aca="false">IF(YEAR($A264)&lt;&gt;Setup!$B$6,"",SUMIFS(Transactions!$G:$G,Transactions!$H:$H,N$4,Transactions!$A:$A,$A264))</f>
        <v>0</v>
      </c>
      <c r="O264" s="16" t="n">
        <f aca="false">IF(YEAR($A264)&lt;&gt;Setup!$B$6,"",SUMIFS(Transactions!$G:$G,Transactions!$H:$H,O$4,Transactions!$A:$A,$A264))</f>
        <v>0</v>
      </c>
      <c r="P264" s="16" t="n">
        <f aca="false">IF(YEAR($A264)&lt;&gt;Setup!$B$6,"",SUMIFS(Transactions!$G:$G,Transactions!$H:$H,P$4,Transactions!$A:$A,$A264))</f>
        <v>0</v>
      </c>
      <c r="Q264" s="16" t="n">
        <f aca="false">IF(YEAR($A264)&lt;&gt;Setup!$B$6,"",SUM(B264:C264))</f>
        <v>0</v>
      </c>
      <c r="R264" s="16" t="n">
        <f aca="false">IF(YEAR($A264)&lt;&gt;Setup!$B$6,"",SUM(D264:F264))</f>
        <v>0</v>
      </c>
      <c r="S264" s="16" t="n">
        <f aca="false">IF(YEAR($A264)&lt;&gt;Setup!$B$6,"",SUM(G264:L264))</f>
        <v>0</v>
      </c>
      <c r="T264" s="16" t="n">
        <f aca="false">IF(YEAR($A264)&lt;&gt;Setup!$B$6,"",SUM(M264:P264))</f>
        <v>0</v>
      </c>
      <c r="U264" s="20" t="n">
        <f aca="false">IF(YEAR($A264)&lt;&gt;Setup!$B$6,"",SUM(B264:P264))</f>
        <v>0</v>
      </c>
      <c r="V264" s="20" t="n">
        <f aca="false">IF(YEAR($A264)&lt;&gt;Setup!$B$6,"",N(V263)+U264)</f>
        <v>0</v>
      </c>
    </row>
    <row r="265" customFormat="false" ht="15" hidden="false" customHeight="false" outlineLevel="0" collapsed="false">
      <c r="A265" s="19" t="n">
        <f aca="false">DATE(Setup!$B$6,1,1)+260</f>
        <v>46283</v>
      </c>
      <c r="B265" s="16" t="n">
        <f aca="false">IF(YEAR($A265)&lt;&gt;Setup!$B$6,"",SUMIFS(Transactions!$G:$G,Transactions!$H:$H,B$4,Transactions!$A:$A,$A265))</f>
        <v>0</v>
      </c>
      <c r="C265" s="16" t="n">
        <f aca="false">IF(YEAR($A265)&lt;&gt;Setup!$B$6,"",SUMIFS(Transactions!$G:$G,Transactions!$H:$H,C$4,Transactions!$A:$A,$A265))</f>
        <v>0</v>
      </c>
      <c r="D265" s="16" t="n">
        <f aca="false">IF(YEAR($A265)&lt;&gt;Setup!$B$6,"",SUMIFS(Transactions!$G:$G,Transactions!$H:$H,D$4,Transactions!$A:$A,$A265))</f>
        <v>0</v>
      </c>
      <c r="E265" s="16" t="n">
        <f aca="false">IF(YEAR($A265)&lt;&gt;Setup!$B$6,"",SUMIFS(Transactions!$G:$G,Transactions!$H:$H,E$4,Transactions!$A:$A,$A265))</f>
        <v>0</v>
      </c>
      <c r="F265" s="16" t="n">
        <f aca="false">IF(YEAR($A265)&lt;&gt;Setup!$B$6,"",SUMIFS(Transactions!$G:$G,Transactions!$H:$H,F$4,Transactions!$A:$A,$A265))</f>
        <v>0</v>
      </c>
      <c r="G265" s="16" t="n">
        <f aca="false">IF(YEAR($A265)&lt;&gt;Setup!$B$6,"",SUMIFS(Transactions!$G:$G,Transactions!$H:$H,G$4,Transactions!$A:$A,$A265))</f>
        <v>0</v>
      </c>
      <c r="H265" s="16" t="n">
        <f aca="false">IF(YEAR($A265)&lt;&gt;Setup!$B$6,"",SUMIFS(Transactions!$G:$G,Transactions!$H:$H,H$4,Transactions!$A:$A,$A265))</f>
        <v>0</v>
      </c>
      <c r="I265" s="16" t="n">
        <f aca="false">IF(YEAR($A265)&lt;&gt;Setup!$B$6,"",SUMIFS(Transactions!$G:$G,Transactions!$H:$H,I$4,Transactions!$A:$A,$A265))</f>
        <v>0</v>
      </c>
      <c r="J265" s="16" t="n">
        <f aca="false">IF(YEAR($A265)&lt;&gt;Setup!$B$6,"",SUMIFS(Transactions!$G:$G,Transactions!$H:$H,J$4,Transactions!$A:$A,$A265))</f>
        <v>0</v>
      </c>
      <c r="K265" s="16" t="n">
        <f aca="false">IF(YEAR($A265)&lt;&gt;Setup!$B$6,"",SUMIFS(Transactions!$G:$G,Transactions!$H:$H,K$4,Transactions!$A:$A,$A265))</f>
        <v>0</v>
      </c>
      <c r="L265" s="16" t="n">
        <f aca="false">IF(YEAR($A265)&lt;&gt;Setup!$B$6,"",SUMIFS(Transactions!$G:$G,Transactions!$H:$H,L$4,Transactions!$A:$A,$A265))</f>
        <v>0</v>
      </c>
      <c r="M265" s="16" t="n">
        <f aca="false">IF(YEAR($A265)&lt;&gt;Setup!$B$6,"",SUMIFS(Transactions!$G:$G,Transactions!$H:$H,M$4,Transactions!$A:$A,$A265))</f>
        <v>0</v>
      </c>
      <c r="N265" s="16" t="n">
        <f aca="false">IF(YEAR($A265)&lt;&gt;Setup!$B$6,"",SUMIFS(Transactions!$G:$G,Transactions!$H:$H,N$4,Transactions!$A:$A,$A265))</f>
        <v>0</v>
      </c>
      <c r="O265" s="16" t="n">
        <f aca="false">IF(YEAR($A265)&lt;&gt;Setup!$B$6,"",SUMIFS(Transactions!$G:$G,Transactions!$H:$H,O$4,Transactions!$A:$A,$A265))</f>
        <v>0</v>
      </c>
      <c r="P265" s="16" t="n">
        <f aca="false">IF(YEAR($A265)&lt;&gt;Setup!$B$6,"",SUMIFS(Transactions!$G:$G,Transactions!$H:$H,P$4,Transactions!$A:$A,$A265))</f>
        <v>0</v>
      </c>
      <c r="Q265" s="16" t="n">
        <f aca="false">IF(YEAR($A265)&lt;&gt;Setup!$B$6,"",SUM(B265:C265))</f>
        <v>0</v>
      </c>
      <c r="R265" s="16" t="n">
        <f aca="false">IF(YEAR($A265)&lt;&gt;Setup!$B$6,"",SUM(D265:F265))</f>
        <v>0</v>
      </c>
      <c r="S265" s="16" t="n">
        <f aca="false">IF(YEAR($A265)&lt;&gt;Setup!$B$6,"",SUM(G265:L265))</f>
        <v>0</v>
      </c>
      <c r="T265" s="16" t="n">
        <f aca="false">IF(YEAR($A265)&lt;&gt;Setup!$B$6,"",SUM(M265:P265))</f>
        <v>0</v>
      </c>
      <c r="U265" s="20" t="n">
        <f aca="false">IF(YEAR($A265)&lt;&gt;Setup!$B$6,"",SUM(B265:P265))</f>
        <v>0</v>
      </c>
      <c r="V265" s="20" t="n">
        <f aca="false">IF(YEAR($A265)&lt;&gt;Setup!$B$6,"",N(V264)+U265)</f>
        <v>0</v>
      </c>
    </row>
    <row r="266" customFormat="false" ht="15" hidden="false" customHeight="false" outlineLevel="0" collapsed="false">
      <c r="A266" s="19" t="n">
        <f aca="false">DATE(Setup!$B$6,1,1)+261</f>
        <v>46284</v>
      </c>
      <c r="B266" s="16" t="n">
        <f aca="false">IF(YEAR($A266)&lt;&gt;Setup!$B$6,"",SUMIFS(Transactions!$G:$G,Transactions!$H:$H,B$4,Transactions!$A:$A,$A266))</f>
        <v>0</v>
      </c>
      <c r="C266" s="16" t="n">
        <f aca="false">IF(YEAR($A266)&lt;&gt;Setup!$B$6,"",SUMIFS(Transactions!$G:$G,Transactions!$H:$H,C$4,Transactions!$A:$A,$A266))</f>
        <v>0</v>
      </c>
      <c r="D266" s="16" t="n">
        <f aca="false">IF(YEAR($A266)&lt;&gt;Setup!$B$6,"",SUMIFS(Transactions!$G:$G,Transactions!$H:$H,D$4,Transactions!$A:$A,$A266))</f>
        <v>0</v>
      </c>
      <c r="E266" s="16" t="n">
        <f aca="false">IF(YEAR($A266)&lt;&gt;Setup!$B$6,"",SUMIFS(Transactions!$G:$G,Transactions!$H:$H,E$4,Transactions!$A:$A,$A266))</f>
        <v>0</v>
      </c>
      <c r="F266" s="16" t="n">
        <f aca="false">IF(YEAR($A266)&lt;&gt;Setup!$B$6,"",SUMIFS(Transactions!$G:$G,Transactions!$H:$H,F$4,Transactions!$A:$A,$A266))</f>
        <v>0</v>
      </c>
      <c r="G266" s="16" t="n">
        <f aca="false">IF(YEAR($A266)&lt;&gt;Setup!$B$6,"",SUMIFS(Transactions!$G:$G,Transactions!$H:$H,G$4,Transactions!$A:$A,$A266))</f>
        <v>0</v>
      </c>
      <c r="H266" s="16" t="n">
        <f aca="false">IF(YEAR($A266)&lt;&gt;Setup!$B$6,"",SUMIFS(Transactions!$G:$G,Transactions!$H:$H,H$4,Transactions!$A:$A,$A266))</f>
        <v>0</v>
      </c>
      <c r="I266" s="16" t="n">
        <f aca="false">IF(YEAR($A266)&lt;&gt;Setup!$B$6,"",SUMIFS(Transactions!$G:$G,Transactions!$H:$H,I$4,Transactions!$A:$A,$A266))</f>
        <v>0</v>
      </c>
      <c r="J266" s="16" t="n">
        <f aca="false">IF(YEAR($A266)&lt;&gt;Setup!$B$6,"",SUMIFS(Transactions!$G:$G,Transactions!$H:$H,J$4,Transactions!$A:$A,$A266))</f>
        <v>0</v>
      </c>
      <c r="K266" s="16" t="n">
        <f aca="false">IF(YEAR($A266)&lt;&gt;Setup!$B$6,"",SUMIFS(Transactions!$G:$G,Transactions!$H:$H,K$4,Transactions!$A:$A,$A266))</f>
        <v>0</v>
      </c>
      <c r="L266" s="16" t="n">
        <f aca="false">IF(YEAR($A266)&lt;&gt;Setup!$B$6,"",SUMIFS(Transactions!$G:$G,Transactions!$H:$H,L$4,Transactions!$A:$A,$A266))</f>
        <v>0</v>
      </c>
      <c r="M266" s="16" t="n">
        <f aca="false">IF(YEAR($A266)&lt;&gt;Setup!$B$6,"",SUMIFS(Transactions!$G:$G,Transactions!$H:$H,M$4,Transactions!$A:$A,$A266))</f>
        <v>0</v>
      </c>
      <c r="N266" s="16" t="n">
        <f aca="false">IF(YEAR($A266)&lt;&gt;Setup!$B$6,"",SUMIFS(Transactions!$G:$G,Transactions!$H:$H,N$4,Transactions!$A:$A,$A266))</f>
        <v>0</v>
      </c>
      <c r="O266" s="16" t="n">
        <f aca="false">IF(YEAR($A266)&lt;&gt;Setup!$B$6,"",SUMIFS(Transactions!$G:$G,Transactions!$H:$H,O$4,Transactions!$A:$A,$A266))</f>
        <v>0</v>
      </c>
      <c r="P266" s="16" t="n">
        <f aca="false">IF(YEAR($A266)&lt;&gt;Setup!$B$6,"",SUMIFS(Transactions!$G:$G,Transactions!$H:$H,P$4,Transactions!$A:$A,$A266))</f>
        <v>0</v>
      </c>
      <c r="Q266" s="16" t="n">
        <f aca="false">IF(YEAR($A266)&lt;&gt;Setup!$B$6,"",SUM(B266:C266))</f>
        <v>0</v>
      </c>
      <c r="R266" s="16" t="n">
        <f aca="false">IF(YEAR($A266)&lt;&gt;Setup!$B$6,"",SUM(D266:F266))</f>
        <v>0</v>
      </c>
      <c r="S266" s="16" t="n">
        <f aca="false">IF(YEAR($A266)&lt;&gt;Setup!$B$6,"",SUM(G266:L266))</f>
        <v>0</v>
      </c>
      <c r="T266" s="16" t="n">
        <f aca="false">IF(YEAR($A266)&lt;&gt;Setup!$B$6,"",SUM(M266:P266))</f>
        <v>0</v>
      </c>
      <c r="U266" s="20" t="n">
        <f aca="false">IF(YEAR($A266)&lt;&gt;Setup!$B$6,"",SUM(B266:P266))</f>
        <v>0</v>
      </c>
      <c r="V266" s="20" t="n">
        <f aca="false">IF(YEAR($A266)&lt;&gt;Setup!$B$6,"",N(V265)+U266)</f>
        <v>0</v>
      </c>
    </row>
    <row r="267" customFormat="false" ht="15" hidden="false" customHeight="false" outlineLevel="0" collapsed="false">
      <c r="A267" s="19" t="n">
        <f aca="false">DATE(Setup!$B$6,1,1)+262</f>
        <v>46285</v>
      </c>
      <c r="B267" s="16" t="n">
        <f aca="false">IF(YEAR($A267)&lt;&gt;Setup!$B$6,"",SUMIFS(Transactions!$G:$G,Transactions!$H:$H,B$4,Transactions!$A:$A,$A267))</f>
        <v>0</v>
      </c>
      <c r="C267" s="16" t="n">
        <f aca="false">IF(YEAR($A267)&lt;&gt;Setup!$B$6,"",SUMIFS(Transactions!$G:$G,Transactions!$H:$H,C$4,Transactions!$A:$A,$A267))</f>
        <v>0</v>
      </c>
      <c r="D267" s="16" t="n">
        <f aca="false">IF(YEAR($A267)&lt;&gt;Setup!$B$6,"",SUMIFS(Transactions!$G:$G,Transactions!$H:$H,D$4,Transactions!$A:$A,$A267))</f>
        <v>0</v>
      </c>
      <c r="E267" s="16" t="n">
        <f aca="false">IF(YEAR($A267)&lt;&gt;Setup!$B$6,"",SUMIFS(Transactions!$G:$G,Transactions!$H:$H,E$4,Transactions!$A:$A,$A267))</f>
        <v>0</v>
      </c>
      <c r="F267" s="16" t="n">
        <f aca="false">IF(YEAR($A267)&lt;&gt;Setup!$B$6,"",SUMIFS(Transactions!$G:$G,Transactions!$H:$H,F$4,Transactions!$A:$A,$A267))</f>
        <v>0</v>
      </c>
      <c r="G267" s="16" t="n">
        <f aca="false">IF(YEAR($A267)&lt;&gt;Setup!$B$6,"",SUMIFS(Transactions!$G:$G,Transactions!$H:$H,G$4,Transactions!$A:$A,$A267))</f>
        <v>0</v>
      </c>
      <c r="H267" s="16" t="n">
        <f aca="false">IF(YEAR($A267)&lt;&gt;Setup!$B$6,"",SUMIFS(Transactions!$G:$G,Transactions!$H:$H,H$4,Transactions!$A:$A,$A267))</f>
        <v>0</v>
      </c>
      <c r="I267" s="16" t="n">
        <f aca="false">IF(YEAR($A267)&lt;&gt;Setup!$B$6,"",SUMIFS(Transactions!$G:$G,Transactions!$H:$H,I$4,Transactions!$A:$A,$A267))</f>
        <v>0</v>
      </c>
      <c r="J267" s="16" t="n">
        <f aca="false">IF(YEAR($A267)&lt;&gt;Setup!$B$6,"",SUMIFS(Transactions!$G:$G,Transactions!$H:$H,J$4,Transactions!$A:$A,$A267))</f>
        <v>0</v>
      </c>
      <c r="K267" s="16" t="n">
        <f aca="false">IF(YEAR($A267)&lt;&gt;Setup!$B$6,"",SUMIFS(Transactions!$G:$G,Transactions!$H:$H,K$4,Transactions!$A:$A,$A267))</f>
        <v>0</v>
      </c>
      <c r="L267" s="16" t="n">
        <f aca="false">IF(YEAR($A267)&lt;&gt;Setup!$B$6,"",SUMIFS(Transactions!$G:$G,Transactions!$H:$H,L$4,Transactions!$A:$A,$A267))</f>
        <v>0</v>
      </c>
      <c r="M267" s="16" t="n">
        <f aca="false">IF(YEAR($A267)&lt;&gt;Setup!$B$6,"",SUMIFS(Transactions!$G:$G,Transactions!$H:$H,M$4,Transactions!$A:$A,$A267))</f>
        <v>0</v>
      </c>
      <c r="N267" s="16" t="n">
        <f aca="false">IF(YEAR($A267)&lt;&gt;Setup!$B$6,"",SUMIFS(Transactions!$G:$G,Transactions!$H:$H,N$4,Transactions!$A:$A,$A267))</f>
        <v>0</v>
      </c>
      <c r="O267" s="16" t="n">
        <f aca="false">IF(YEAR($A267)&lt;&gt;Setup!$B$6,"",SUMIFS(Transactions!$G:$G,Transactions!$H:$H,O$4,Transactions!$A:$A,$A267))</f>
        <v>0</v>
      </c>
      <c r="P267" s="16" t="n">
        <f aca="false">IF(YEAR($A267)&lt;&gt;Setup!$B$6,"",SUMIFS(Transactions!$G:$G,Transactions!$H:$H,P$4,Transactions!$A:$A,$A267))</f>
        <v>0</v>
      </c>
      <c r="Q267" s="16" t="n">
        <f aca="false">IF(YEAR($A267)&lt;&gt;Setup!$B$6,"",SUM(B267:C267))</f>
        <v>0</v>
      </c>
      <c r="R267" s="16" t="n">
        <f aca="false">IF(YEAR($A267)&lt;&gt;Setup!$B$6,"",SUM(D267:F267))</f>
        <v>0</v>
      </c>
      <c r="S267" s="16" t="n">
        <f aca="false">IF(YEAR($A267)&lt;&gt;Setup!$B$6,"",SUM(G267:L267))</f>
        <v>0</v>
      </c>
      <c r="T267" s="16" t="n">
        <f aca="false">IF(YEAR($A267)&lt;&gt;Setup!$B$6,"",SUM(M267:P267))</f>
        <v>0</v>
      </c>
      <c r="U267" s="20" t="n">
        <f aca="false">IF(YEAR($A267)&lt;&gt;Setup!$B$6,"",SUM(B267:P267))</f>
        <v>0</v>
      </c>
      <c r="V267" s="20" t="n">
        <f aca="false">IF(YEAR($A267)&lt;&gt;Setup!$B$6,"",N(V266)+U267)</f>
        <v>0</v>
      </c>
    </row>
    <row r="268" customFormat="false" ht="15" hidden="false" customHeight="false" outlineLevel="0" collapsed="false">
      <c r="A268" s="19" t="n">
        <f aca="false">DATE(Setup!$B$6,1,1)+263</f>
        <v>46286</v>
      </c>
      <c r="B268" s="16" t="n">
        <f aca="false">IF(YEAR($A268)&lt;&gt;Setup!$B$6,"",SUMIFS(Transactions!$G:$G,Transactions!$H:$H,B$4,Transactions!$A:$A,$A268))</f>
        <v>0</v>
      </c>
      <c r="C268" s="16" t="n">
        <f aca="false">IF(YEAR($A268)&lt;&gt;Setup!$B$6,"",SUMIFS(Transactions!$G:$G,Transactions!$H:$H,C$4,Transactions!$A:$A,$A268))</f>
        <v>0</v>
      </c>
      <c r="D268" s="16" t="n">
        <f aca="false">IF(YEAR($A268)&lt;&gt;Setup!$B$6,"",SUMIFS(Transactions!$G:$G,Transactions!$H:$H,D$4,Transactions!$A:$A,$A268))</f>
        <v>0</v>
      </c>
      <c r="E268" s="16" t="n">
        <f aca="false">IF(YEAR($A268)&lt;&gt;Setup!$B$6,"",SUMIFS(Transactions!$G:$G,Transactions!$H:$H,E$4,Transactions!$A:$A,$A268))</f>
        <v>0</v>
      </c>
      <c r="F268" s="16" t="n">
        <f aca="false">IF(YEAR($A268)&lt;&gt;Setup!$B$6,"",SUMIFS(Transactions!$G:$G,Transactions!$H:$H,F$4,Transactions!$A:$A,$A268))</f>
        <v>0</v>
      </c>
      <c r="G268" s="16" t="n">
        <f aca="false">IF(YEAR($A268)&lt;&gt;Setup!$B$6,"",SUMIFS(Transactions!$G:$G,Transactions!$H:$H,G$4,Transactions!$A:$A,$A268))</f>
        <v>0</v>
      </c>
      <c r="H268" s="16" t="n">
        <f aca="false">IF(YEAR($A268)&lt;&gt;Setup!$B$6,"",SUMIFS(Transactions!$G:$G,Transactions!$H:$H,H$4,Transactions!$A:$A,$A268))</f>
        <v>0</v>
      </c>
      <c r="I268" s="16" t="n">
        <f aca="false">IF(YEAR($A268)&lt;&gt;Setup!$B$6,"",SUMIFS(Transactions!$G:$G,Transactions!$H:$H,I$4,Transactions!$A:$A,$A268))</f>
        <v>0</v>
      </c>
      <c r="J268" s="16" t="n">
        <f aca="false">IF(YEAR($A268)&lt;&gt;Setup!$B$6,"",SUMIFS(Transactions!$G:$G,Transactions!$H:$H,J$4,Transactions!$A:$A,$A268))</f>
        <v>0</v>
      </c>
      <c r="K268" s="16" t="n">
        <f aca="false">IF(YEAR($A268)&lt;&gt;Setup!$B$6,"",SUMIFS(Transactions!$G:$G,Transactions!$H:$H,K$4,Transactions!$A:$A,$A268))</f>
        <v>0</v>
      </c>
      <c r="L268" s="16" t="n">
        <f aca="false">IF(YEAR($A268)&lt;&gt;Setup!$B$6,"",SUMIFS(Transactions!$G:$G,Transactions!$H:$H,L$4,Transactions!$A:$A,$A268))</f>
        <v>0</v>
      </c>
      <c r="M268" s="16" t="n">
        <f aca="false">IF(YEAR($A268)&lt;&gt;Setup!$B$6,"",SUMIFS(Transactions!$G:$G,Transactions!$H:$H,M$4,Transactions!$A:$A,$A268))</f>
        <v>0</v>
      </c>
      <c r="N268" s="16" t="n">
        <f aca="false">IF(YEAR($A268)&lt;&gt;Setup!$B$6,"",SUMIFS(Transactions!$G:$G,Transactions!$H:$H,N$4,Transactions!$A:$A,$A268))</f>
        <v>0</v>
      </c>
      <c r="O268" s="16" t="n">
        <f aca="false">IF(YEAR($A268)&lt;&gt;Setup!$B$6,"",SUMIFS(Transactions!$G:$G,Transactions!$H:$H,O$4,Transactions!$A:$A,$A268))</f>
        <v>0</v>
      </c>
      <c r="P268" s="16" t="n">
        <f aca="false">IF(YEAR($A268)&lt;&gt;Setup!$B$6,"",SUMIFS(Transactions!$G:$G,Transactions!$H:$H,P$4,Transactions!$A:$A,$A268))</f>
        <v>0</v>
      </c>
      <c r="Q268" s="16" t="n">
        <f aca="false">IF(YEAR($A268)&lt;&gt;Setup!$B$6,"",SUM(B268:C268))</f>
        <v>0</v>
      </c>
      <c r="R268" s="16" t="n">
        <f aca="false">IF(YEAR($A268)&lt;&gt;Setup!$B$6,"",SUM(D268:F268))</f>
        <v>0</v>
      </c>
      <c r="S268" s="16" t="n">
        <f aca="false">IF(YEAR($A268)&lt;&gt;Setup!$B$6,"",SUM(G268:L268))</f>
        <v>0</v>
      </c>
      <c r="T268" s="16" t="n">
        <f aca="false">IF(YEAR($A268)&lt;&gt;Setup!$B$6,"",SUM(M268:P268))</f>
        <v>0</v>
      </c>
      <c r="U268" s="20" t="n">
        <f aca="false">IF(YEAR($A268)&lt;&gt;Setup!$B$6,"",SUM(B268:P268))</f>
        <v>0</v>
      </c>
      <c r="V268" s="20" t="n">
        <f aca="false">IF(YEAR($A268)&lt;&gt;Setup!$B$6,"",N(V267)+U268)</f>
        <v>0</v>
      </c>
    </row>
    <row r="269" customFormat="false" ht="15" hidden="false" customHeight="false" outlineLevel="0" collapsed="false">
      <c r="A269" s="19" t="n">
        <f aca="false">DATE(Setup!$B$6,1,1)+264</f>
        <v>46287</v>
      </c>
      <c r="B269" s="16" t="n">
        <f aca="false">IF(YEAR($A269)&lt;&gt;Setup!$B$6,"",SUMIFS(Transactions!$G:$G,Transactions!$H:$H,B$4,Transactions!$A:$A,$A269))</f>
        <v>0</v>
      </c>
      <c r="C269" s="16" t="n">
        <f aca="false">IF(YEAR($A269)&lt;&gt;Setup!$B$6,"",SUMIFS(Transactions!$G:$G,Transactions!$H:$H,C$4,Transactions!$A:$A,$A269))</f>
        <v>0</v>
      </c>
      <c r="D269" s="16" t="n">
        <f aca="false">IF(YEAR($A269)&lt;&gt;Setup!$B$6,"",SUMIFS(Transactions!$G:$G,Transactions!$H:$H,D$4,Transactions!$A:$A,$A269))</f>
        <v>0</v>
      </c>
      <c r="E269" s="16" t="n">
        <f aca="false">IF(YEAR($A269)&lt;&gt;Setup!$B$6,"",SUMIFS(Transactions!$G:$G,Transactions!$H:$H,E$4,Transactions!$A:$A,$A269))</f>
        <v>0</v>
      </c>
      <c r="F269" s="16" t="n">
        <f aca="false">IF(YEAR($A269)&lt;&gt;Setup!$B$6,"",SUMIFS(Transactions!$G:$G,Transactions!$H:$H,F$4,Transactions!$A:$A,$A269))</f>
        <v>0</v>
      </c>
      <c r="G269" s="16" t="n">
        <f aca="false">IF(YEAR($A269)&lt;&gt;Setup!$B$6,"",SUMIFS(Transactions!$G:$G,Transactions!$H:$H,G$4,Transactions!$A:$A,$A269))</f>
        <v>0</v>
      </c>
      <c r="H269" s="16" t="n">
        <f aca="false">IF(YEAR($A269)&lt;&gt;Setup!$B$6,"",SUMIFS(Transactions!$G:$G,Transactions!$H:$H,H$4,Transactions!$A:$A,$A269))</f>
        <v>0</v>
      </c>
      <c r="I269" s="16" t="n">
        <f aca="false">IF(YEAR($A269)&lt;&gt;Setup!$B$6,"",SUMIFS(Transactions!$G:$G,Transactions!$H:$H,I$4,Transactions!$A:$A,$A269))</f>
        <v>0</v>
      </c>
      <c r="J269" s="16" t="n">
        <f aca="false">IF(YEAR($A269)&lt;&gt;Setup!$B$6,"",SUMIFS(Transactions!$G:$G,Transactions!$H:$H,J$4,Transactions!$A:$A,$A269))</f>
        <v>0</v>
      </c>
      <c r="K269" s="16" t="n">
        <f aca="false">IF(YEAR($A269)&lt;&gt;Setup!$B$6,"",SUMIFS(Transactions!$G:$G,Transactions!$H:$H,K$4,Transactions!$A:$A,$A269))</f>
        <v>0</v>
      </c>
      <c r="L269" s="16" t="n">
        <f aca="false">IF(YEAR($A269)&lt;&gt;Setup!$B$6,"",SUMIFS(Transactions!$G:$G,Transactions!$H:$H,L$4,Transactions!$A:$A,$A269))</f>
        <v>0</v>
      </c>
      <c r="M269" s="16" t="n">
        <f aca="false">IF(YEAR($A269)&lt;&gt;Setup!$B$6,"",SUMIFS(Transactions!$G:$G,Transactions!$H:$H,M$4,Transactions!$A:$A,$A269))</f>
        <v>0</v>
      </c>
      <c r="N269" s="16" t="n">
        <f aca="false">IF(YEAR($A269)&lt;&gt;Setup!$B$6,"",SUMIFS(Transactions!$G:$G,Transactions!$H:$H,N$4,Transactions!$A:$A,$A269))</f>
        <v>0</v>
      </c>
      <c r="O269" s="16" t="n">
        <f aca="false">IF(YEAR($A269)&lt;&gt;Setup!$B$6,"",SUMIFS(Transactions!$G:$G,Transactions!$H:$H,O$4,Transactions!$A:$A,$A269))</f>
        <v>0</v>
      </c>
      <c r="P269" s="16" t="n">
        <f aca="false">IF(YEAR($A269)&lt;&gt;Setup!$B$6,"",SUMIFS(Transactions!$G:$G,Transactions!$H:$H,P$4,Transactions!$A:$A,$A269))</f>
        <v>0</v>
      </c>
      <c r="Q269" s="16" t="n">
        <f aca="false">IF(YEAR($A269)&lt;&gt;Setup!$B$6,"",SUM(B269:C269))</f>
        <v>0</v>
      </c>
      <c r="R269" s="16" t="n">
        <f aca="false">IF(YEAR($A269)&lt;&gt;Setup!$B$6,"",SUM(D269:F269))</f>
        <v>0</v>
      </c>
      <c r="S269" s="16" t="n">
        <f aca="false">IF(YEAR($A269)&lt;&gt;Setup!$B$6,"",SUM(G269:L269))</f>
        <v>0</v>
      </c>
      <c r="T269" s="16" t="n">
        <f aca="false">IF(YEAR($A269)&lt;&gt;Setup!$B$6,"",SUM(M269:P269))</f>
        <v>0</v>
      </c>
      <c r="U269" s="20" t="n">
        <f aca="false">IF(YEAR($A269)&lt;&gt;Setup!$B$6,"",SUM(B269:P269))</f>
        <v>0</v>
      </c>
      <c r="V269" s="20" t="n">
        <f aca="false">IF(YEAR($A269)&lt;&gt;Setup!$B$6,"",N(V268)+U269)</f>
        <v>0</v>
      </c>
    </row>
    <row r="270" customFormat="false" ht="15" hidden="false" customHeight="false" outlineLevel="0" collapsed="false">
      <c r="A270" s="19" t="n">
        <f aca="false">DATE(Setup!$B$6,1,1)+265</f>
        <v>46288</v>
      </c>
      <c r="B270" s="16" t="n">
        <f aca="false">IF(YEAR($A270)&lt;&gt;Setup!$B$6,"",SUMIFS(Transactions!$G:$G,Transactions!$H:$H,B$4,Transactions!$A:$A,$A270))</f>
        <v>0</v>
      </c>
      <c r="C270" s="16" t="n">
        <f aca="false">IF(YEAR($A270)&lt;&gt;Setup!$B$6,"",SUMIFS(Transactions!$G:$G,Transactions!$H:$H,C$4,Transactions!$A:$A,$A270))</f>
        <v>0</v>
      </c>
      <c r="D270" s="16" t="n">
        <f aca="false">IF(YEAR($A270)&lt;&gt;Setup!$B$6,"",SUMIFS(Transactions!$G:$G,Transactions!$H:$H,D$4,Transactions!$A:$A,$A270))</f>
        <v>0</v>
      </c>
      <c r="E270" s="16" t="n">
        <f aca="false">IF(YEAR($A270)&lt;&gt;Setup!$B$6,"",SUMIFS(Transactions!$G:$G,Transactions!$H:$H,E$4,Transactions!$A:$A,$A270))</f>
        <v>0</v>
      </c>
      <c r="F270" s="16" t="n">
        <f aca="false">IF(YEAR($A270)&lt;&gt;Setup!$B$6,"",SUMIFS(Transactions!$G:$G,Transactions!$H:$H,F$4,Transactions!$A:$A,$A270))</f>
        <v>0</v>
      </c>
      <c r="G270" s="16" t="n">
        <f aca="false">IF(YEAR($A270)&lt;&gt;Setup!$B$6,"",SUMIFS(Transactions!$G:$G,Transactions!$H:$H,G$4,Transactions!$A:$A,$A270))</f>
        <v>0</v>
      </c>
      <c r="H270" s="16" t="n">
        <f aca="false">IF(YEAR($A270)&lt;&gt;Setup!$B$6,"",SUMIFS(Transactions!$G:$G,Transactions!$H:$H,H$4,Transactions!$A:$A,$A270))</f>
        <v>0</v>
      </c>
      <c r="I270" s="16" t="n">
        <f aca="false">IF(YEAR($A270)&lt;&gt;Setup!$B$6,"",SUMIFS(Transactions!$G:$G,Transactions!$H:$H,I$4,Transactions!$A:$A,$A270))</f>
        <v>0</v>
      </c>
      <c r="J270" s="16" t="n">
        <f aca="false">IF(YEAR($A270)&lt;&gt;Setup!$B$6,"",SUMIFS(Transactions!$G:$G,Transactions!$H:$H,J$4,Transactions!$A:$A,$A270))</f>
        <v>0</v>
      </c>
      <c r="K270" s="16" t="n">
        <f aca="false">IF(YEAR($A270)&lt;&gt;Setup!$B$6,"",SUMIFS(Transactions!$G:$G,Transactions!$H:$H,K$4,Transactions!$A:$A,$A270))</f>
        <v>0</v>
      </c>
      <c r="L270" s="16" t="n">
        <f aca="false">IF(YEAR($A270)&lt;&gt;Setup!$B$6,"",SUMIFS(Transactions!$G:$G,Transactions!$H:$H,L$4,Transactions!$A:$A,$A270))</f>
        <v>0</v>
      </c>
      <c r="M270" s="16" t="n">
        <f aca="false">IF(YEAR($A270)&lt;&gt;Setup!$B$6,"",SUMIFS(Transactions!$G:$G,Transactions!$H:$H,M$4,Transactions!$A:$A,$A270))</f>
        <v>0</v>
      </c>
      <c r="N270" s="16" t="n">
        <f aca="false">IF(YEAR($A270)&lt;&gt;Setup!$B$6,"",SUMIFS(Transactions!$G:$G,Transactions!$H:$H,N$4,Transactions!$A:$A,$A270))</f>
        <v>0</v>
      </c>
      <c r="O270" s="16" t="n">
        <f aca="false">IF(YEAR($A270)&lt;&gt;Setup!$B$6,"",SUMIFS(Transactions!$G:$G,Transactions!$H:$H,O$4,Transactions!$A:$A,$A270))</f>
        <v>0</v>
      </c>
      <c r="P270" s="16" t="n">
        <f aca="false">IF(YEAR($A270)&lt;&gt;Setup!$B$6,"",SUMIFS(Transactions!$G:$G,Transactions!$H:$H,P$4,Transactions!$A:$A,$A270))</f>
        <v>0</v>
      </c>
      <c r="Q270" s="16" t="n">
        <f aca="false">IF(YEAR($A270)&lt;&gt;Setup!$B$6,"",SUM(B270:C270))</f>
        <v>0</v>
      </c>
      <c r="R270" s="16" t="n">
        <f aca="false">IF(YEAR($A270)&lt;&gt;Setup!$B$6,"",SUM(D270:F270))</f>
        <v>0</v>
      </c>
      <c r="S270" s="16" t="n">
        <f aca="false">IF(YEAR($A270)&lt;&gt;Setup!$B$6,"",SUM(G270:L270))</f>
        <v>0</v>
      </c>
      <c r="T270" s="16" t="n">
        <f aca="false">IF(YEAR($A270)&lt;&gt;Setup!$B$6,"",SUM(M270:P270))</f>
        <v>0</v>
      </c>
      <c r="U270" s="20" t="n">
        <f aca="false">IF(YEAR($A270)&lt;&gt;Setup!$B$6,"",SUM(B270:P270))</f>
        <v>0</v>
      </c>
      <c r="V270" s="20" t="n">
        <f aca="false">IF(YEAR($A270)&lt;&gt;Setup!$B$6,"",N(V269)+U270)</f>
        <v>0</v>
      </c>
    </row>
    <row r="271" customFormat="false" ht="15" hidden="false" customHeight="false" outlineLevel="0" collapsed="false">
      <c r="A271" s="19" t="n">
        <f aca="false">DATE(Setup!$B$6,1,1)+266</f>
        <v>46289</v>
      </c>
      <c r="B271" s="16" t="n">
        <f aca="false">IF(YEAR($A271)&lt;&gt;Setup!$B$6,"",SUMIFS(Transactions!$G:$G,Transactions!$H:$H,B$4,Transactions!$A:$A,$A271))</f>
        <v>0</v>
      </c>
      <c r="C271" s="16" t="n">
        <f aca="false">IF(YEAR($A271)&lt;&gt;Setup!$B$6,"",SUMIFS(Transactions!$G:$G,Transactions!$H:$H,C$4,Transactions!$A:$A,$A271))</f>
        <v>0</v>
      </c>
      <c r="D271" s="16" t="n">
        <f aca="false">IF(YEAR($A271)&lt;&gt;Setup!$B$6,"",SUMIFS(Transactions!$G:$G,Transactions!$H:$H,D$4,Transactions!$A:$A,$A271))</f>
        <v>0</v>
      </c>
      <c r="E271" s="16" t="n">
        <f aca="false">IF(YEAR($A271)&lt;&gt;Setup!$B$6,"",SUMIFS(Transactions!$G:$G,Transactions!$H:$H,E$4,Transactions!$A:$A,$A271))</f>
        <v>0</v>
      </c>
      <c r="F271" s="16" t="n">
        <f aca="false">IF(YEAR($A271)&lt;&gt;Setup!$B$6,"",SUMIFS(Transactions!$G:$G,Transactions!$H:$H,F$4,Transactions!$A:$A,$A271))</f>
        <v>0</v>
      </c>
      <c r="G271" s="16" t="n">
        <f aca="false">IF(YEAR($A271)&lt;&gt;Setup!$B$6,"",SUMIFS(Transactions!$G:$G,Transactions!$H:$H,G$4,Transactions!$A:$A,$A271))</f>
        <v>0</v>
      </c>
      <c r="H271" s="16" t="n">
        <f aca="false">IF(YEAR($A271)&lt;&gt;Setup!$B$6,"",SUMIFS(Transactions!$G:$G,Transactions!$H:$H,H$4,Transactions!$A:$A,$A271))</f>
        <v>0</v>
      </c>
      <c r="I271" s="16" t="n">
        <f aca="false">IF(YEAR($A271)&lt;&gt;Setup!$B$6,"",SUMIFS(Transactions!$G:$G,Transactions!$H:$H,I$4,Transactions!$A:$A,$A271))</f>
        <v>0</v>
      </c>
      <c r="J271" s="16" t="n">
        <f aca="false">IF(YEAR($A271)&lt;&gt;Setup!$B$6,"",SUMIFS(Transactions!$G:$G,Transactions!$H:$H,J$4,Transactions!$A:$A,$A271))</f>
        <v>0</v>
      </c>
      <c r="K271" s="16" t="n">
        <f aca="false">IF(YEAR($A271)&lt;&gt;Setup!$B$6,"",SUMIFS(Transactions!$G:$G,Transactions!$H:$H,K$4,Transactions!$A:$A,$A271))</f>
        <v>0</v>
      </c>
      <c r="L271" s="16" t="n">
        <f aca="false">IF(YEAR($A271)&lt;&gt;Setup!$B$6,"",SUMIFS(Transactions!$G:$G,Transactions!$H:$H,L$4,Transactions!$A:$A,$A271))</f>
        <v>0</v>
      </c>
      <c r="M271" s="16" t="n">
        <f aca="false">IF(YEAR($A271)&lt;&gt;Setup!$B$6,"",SUMIFS(Transactions!$G:$G,Transactions!$H:$H,M$4,Transactions!$A:$A,$A271))</f>
        <v>0</v>
      </c>
      <c r="N271" s="16" t="n">
        <f aca="false">IF(YEAR($A271)&lt;&gt;Setup!$B$6,"",SUMIFS(Transactions!$G:$G,Transactions!$H:$H,N$4,Transactions!$A:$A,$A271))</f>
        <v>0</v>
      </c>
      <c r="O271" s="16" t="n">
        <f aca="false">IF(YEAR($A271)&lt;&gt;Setup!$B$6,"",SUMIFS(Transactions!$G:$G,Transactions!$H:$H,O$4,Transactions!$A:$A,$A271))</f>
        <v>0</v>
      </c>
      <c r="P271" s="16" t="n">
        <f aca="false">IF(YEAR($A271)&lt;&gt;Setup!$B$6,"",SUMIFS(Transactions!$G:$G,Transactions!$H:$H,P$4,Transactions!$A:$A,$A271))</f>
        <v>0</v>
      </c>
      <c r="Q271" s="16" t="n">
        <f aca="false">IF(YEAR($A271)&lt;&gt;Setup!$B$6,"",SUM(B271:C271))</f>
        <v>0</v>
      </c>
      <c r="R271" s="16" t="n">
        <f aca="false">IF(YEAR($A271)&lt;&gt;Setup!$B$6,"",SUM(D271:F271))</f>
        <v>0</v>
      </c>
      <c r="S271" s="16" t="n">
        <f aca="false">IF(YEAR($A271)&lt;&gt;Setup!$B$6,"",SUM(G271:L271))</f>
        <v>0</v>
      </c>
      <c r="T271" s="16" t="n">
        <f aca="false">IF(YEAR($A271)&lt;&gt;Setup!$B$6,"",SUM(M271:P271))</f>
        <v>0</v>
      </c>
      <c r="U271" s="20" t="n">
        <f aca="false">IF(YEAR($A271)&lt;&gt;Setup!$B$6,"",SUM(B271:P271))</f>
        <v>0</v>
      </c>
      <c r="V271" s="20" t="n">
        <f aca="false">IF(YEAR($A271)&lt;&gt;Setup!$B$6,"",N(V270)+U271)</f>
        <v>0</v>
      </c>
    </row>
    <row r="272" customFormat="false" ht="15" hidden="false" customHeight="false" outlineLevel="0" collapsed="false">
      <c r="A272" s="19" t="n">
        <f aca="false">DATE(Setup!$B$6,1,1)+267</f>
        <v>46290</v>
      </c>
      <c r="B272" s="16" t="n">
        <f aca="false">IF(YEAR($A272)&lt;&gt;Setup!$B$6,"",SUMIFS(Transactions!$G:$G,Transactions!$H:$H,B$4,Transactions!$A:$A,$A272))</f>
        <v>0</v>
      </c>
      <c r="C272" s="16" t="n">
        <f aca="false">IF(YEAR($A272)&lt;&gt;Setup!$B$6,"",SUMIFS(Transactions!$G:$G,Transactions!$H:$H,C$4,Transactions!$A:$A,$A272))</f>
        <v>0</v>
      </c>
      <c r="D272" s="16" t="n">
        <f aca="false">IF(YEAR($A272)&lt;&gt;Setup!$B$6,"",SUMIFS(Transactions!$G:$G,Transactions!$H:$H,D$4,Transactions!$A:$A,$A272))</f>
        <v>0</v>
      </c>
      <c r="E272" s="16" t="n">
        <f aca="false">IF(YEAR($A272)&lt;&gt;Setup!$B$6,"",SUMIFS(Transactions!$G:$G,Transactions!$H:$H,E$4,Transactions!$A:$A,$A272))</f>
        <v>0</v>
      </c>
      <c r="F272" s="16" t="n">
        <f aca="false">IF(YEAR($A272)&lt;&gt;Setup!$B$6,"",SUMIFS(Transactions!$G:$G,Transactions!$H:$H,F$4,Transactions!$A:$A,$A272))</f>
        <v>0</v>
      </c>
      <c r="G272" s="16" t="n">
        <f aca="false">IF(YEAR($A272)&lt;&gt;Setup!$B$6,"",SUMIFS(Transactions!$G:$G,Transactions!$H:$H,G$4,Transactions!$A:$A,$A272))</f>
        <v>0</v>
      </c>
      <c r="H272" s="16" t="n">
        <f aca="false">IF(YEAR($A272)&lt;&gt;Setup!$B$6,"",SUMIFS(Transactions!$G:$G,Transactions!$H:$H,H$4,Transactions!$A:$A,$A272))</f>
        <v>0</v>
      </c>
      <c r="I272" s="16" t="n">
        <f aca="false">IF(YEAR($A272)&lt;&gt;Setup!$B$6,"",SUMIFS(Transactions!$G:$G,Transactions!$H:$H,I$4,Transactions!$A:$A,$A272))</f>
        <v>0</v>
      </c>
      <c r="J272" s="16" t="n">
        <f aca="false">IF(YEAR($A272)&lt;&gt;Setup!$B$6,"",SUMIFS(Transactions!$G:$G,Transactions!$H:$H,J$4,Transactions!$A:$A,$A272))</f>
        <v>0</v>
      </c>
      <c r="K272" s="16" t="n">
        <f aca="false">IF(YEAR($A272)&lt;&gt;Setup!$B$6,"",SUMIFS(Transactions!$G:$G,Transactions!$H:$H,K$4,Transactions!$A:$A,$A272))</f>
        <v>0</v>
      </c>
      <c r="L272" s="16" t="n">
        <f aca="false">IF(YEAR($A272)&lt;&gt;Setup!$B$6,"",SUMIFS(Transactions!$G:$G,Transactions!$H:$H,L$4,Transactions!$A:$A,$A272))</f>
        <v>0</v>
      </c>
      <c r="M272" s="16" t="n">
        <f aca="false">IF(YEAR($A272)&lt;&gt;Setup!$B$6,"",SUMIFS(Transactions!$G:$G,Transactions!$H:$H,M$4,Transactions!$A:$A,$A272))</f>
        <v>0</v>
      </c>
      <c r="N272" s="16" t="n">
        <f aca="false">IF(YEAR($A272)&lt;&gt;Setup!$B$6,"",SUMIFS(Transactions!$G:$G,Transactions!$H:$H,N$4,Transactions!$A:$A,$A272))</f>
        <v>0</v>
      </c>
      <c r="O272" s="16" t="n">
        <f aca="false">IF(YEAR($A272)&lt;&gt;Setup!$B$6,"",SUMIFS(Transactions!$G:$G,Transactions!$H:$H,O$4,Transactions!$A:$A,$A272))</f>
        <v>0</v>
      </c>
      <c r="P272" s="16" t="n">
        <f aca="false">IF(YEAR($A272)&lt;&gt;Setup!$B$6,"",SUMIFS(Transactions!$G:$G,Transactions!$H:$H,P$4,Transactions!$A:$A,$A272))</f>
        <v>0</v>
      </c>
      <c r="Q272" s="16" t="n">
        <f aca="false">IF(YEAR($A272)&lt;&gt;Setup!$B$6,"",SUM(B272:C272))</f>
        <v>0</v>
      </c>
      <c r="R272" s="16" t="n">
        <f aca="false">IF(YEAR($A272)&lt;&gt;Setup!$B$6,"",SUM(D272:F272))</f>
        <v>0</v>
      </c>
      <c r="S272" s="16" t="n">
        <f aca="false">IF(YEAR($A272)&lt;&gt;Setup!$B$6,"",SUM(G272:L272))</f>
        <v>0</v>
      </c>
      <c r="T272" s="16" t="n">
        <f aca="false">IF(YEAR($A272)&lt;&gt;Setup!$B$6,"",SUM(M272:P272))</f>
        <v>0</v>
      </c>
      <c r="U272" s="20" t="n">
        <f aca="false">IF(YEAR($A272)&lt;&gt;Setup!$B$6,"",SUM(B272:P272))</f>
        <v>0</v>
      </c>
      <c r="V272" s="20" t="n">
        <f aca="false">IF(YEAR($A272)&lt;&gt;Setup!$B$6,"",N(V271)+U272)</f>
        <v>0</v>
      </c>
    </row>
    <row r="273" customFormat="false" ht="15" hidden="false" customHeight="false" outlineLevel="0" collapsed="false">
      <c r="A273" s="19" t="n">
        <f aca="false">DATE(Setup!$B$6,1,1)+268</f>
        <v>46291</v>
      </c>
      <c r="B273" s="16" t="n">
        <f aca="false">IF(YEAR($A273)&lt;&gt;Setup!$B$6,"",SUMIFS(Transactions!$G:$G,Transactions!$H:$H,B$4,Transactions!$A:$A,$A273))</f>
        <v>0</v>
      </c>
      <c r="C273" s="16" t="n">
        <f aca="false">IF(YEAR($A273)&lt;&gt;Setup!$B$6,"",SUMIFS(Transactions!$G:$G,Transactions!$H:$H,C$4,Transactions!$A:$A,$A273))</f>
        <v>0</v>
      </c>
      <c r="D273" s="16" t="n">
        <f aca="false">IF(YEAR($A273)&lt;&gt;Setup!$B$6,"",SUMIFS(Transactions!$G:$G,Transactions!$H:$H,D$4,Transactions!$A:$A,$A273))</f>
        <v>0</v>
      </c>
      <c r="E273" s="16" t="n">
        <f aca="false">IF(YEAR($A273)&lt;&gt;Setup!$B$6,"",SUMIFS(Transactions!$G:$G,Transactions!$H:$H,E$4,Transactions!$A:$A,$A273))</f>
        <v>0</v>
      </c>
      <c r="F273" s="16" t="n">
        <f aca="false">IF(YEAR($A273)&lt;&gt;Setup!$B$6,"",SUMIFS(Transactions!$G:$G,Transactions!$H:$H,F$4,Transactions!$A:$A,$A273))</f>
        <v>0</v>
      </c>
      <c r="G273" s="16" t="n">
        <f aca="false">IF(YEAR($A273)&lt;&gt;Setup!$B$6,"",SUMIFS(Transactions!$G:$G,Transactions!$H:$H,G$4,Transactions!$A:$A,$A273))</f>
        <v>0</v>
      </c>
      <c r="H273" s="16" t="n">
        <f aca="false">IF(YEAR($A273)&lt;&gt;Setup!$B$6,"",SUMIFS(Transactions!$G:$G,Transactions!$H:$H,H$4,Transactions!$A:$A,$A273))</f>
        <v>0</v>
      </c>
      <c r="I273" s="16" t="n">
        <f aca="false">IF(YEAR($A273)&lt;&gt;Setup!$B$6,"",SUMIFS(Transactions!$G:$G,Transactions!$H:$H,I$4,Transactions!$A:$A,$A273))</f>
        <v>0</v>
      </c>
      <c r="J273" s="16" t="n">
        <f aca="false">IF(YEAR($A273)&lt;&gt;Setup!$B$6,"",SUMIFS(Transactions!$G:$G,Transactions!$H:$H,J$4,Transactions!$A:$A,$A273))</f>
        <v>0</v>
      </c>
      <c r="K273" s="16" t="n">
        <f aca="false">IF(YEAR($A273)&lt;&gt;Setup!$B$6,"",SUMIFS(Transactions!$G:$G,Transactions!$H:$H,K$4,Transactions!$A:$A,$A273))</f>
        <v>0</v>
      </c>
      <c r="L273" s="16" t="n">
        <f aca="false">IF(YEAR($A273)&lt;&gt;Setup!$B$6,"",SUMIFS(Transactions!$G:$G,Transactions!$H:$H,L$4,Transactions!$A:$A,$A273))</f>
        <v>0</v>
      </c>
      <c r="M273" s="16" t="n">
        <f aca="false">IF(YEAR($A273)&lt;&gt;Setup!$B$6,"",SUMIFS(Transactions!$G:$G,Transactions!$H:$H,M$4,Transactions!$A:$A,$A273))</f>
        <v>0</v>
      </c>
      <c r="N273" s="16" t="n">
        <f aca="false">IF(YEAR($A273)&lt;&gt;Setup!$B$6,"",SUMIFS(Transactions!$G:$G,Transactions!$H:$H,N$4,Transactions!$A:$A,$A273))</f>
        <v>0</v>
      </c>
      <c r="O273" s="16" t="n">
        <f aca="false">IF(YEAR($A273)&lt;&gt;Setup!$B$6,"",SUMIFS(Transactions!$G:$G,Transactions!$H:$H,O$4,Transactions!$A:$A,$A273))</f>
        <v>0</v>
      </c>
      <c r="P273" s="16" t="n">
        <f aca="false">IF(YEAR($A273)&lt;&gt;Setup!$B$6,"",SUMIFS(Transactions!$G:$G,Transactions!$H:$H,P$4,Transactions!$A:$A,$A273))</f>
        <v>0</v>
      </c>
      <c r="Q273" s="16" t="n">
        <f aca="false">IF(YEAR($A273)&lt;&gt;Setup!$B$6,"",SUM(B273:C273))</f>
        <v>0</v>
      </c>
      <c r="R273" s="16" t="n">
        <f aca="false">IF(YEAR($A273)&lt;&gt;Setup!$B$6,"",SUM(D273:F273))</f>
        <v>0</v>
      </c>
      <c r="S273" s="16" t="n">
        <f aca="false">IF(YEAR($A273)&lt;&gt;Setup!$B$6,"",SUM(G273:L273))</f>
        <v>0</v>
      </c>
      <c r="T273" s="16" t="n">
        <f aca="false">IF(YEAR($A273)&lt;&gt;Setup!$B$6,"",SUM(M273:P273))</f>
        <v>0</v>
      </c>
      <c r="U273" s="20" t="n">
        <f aca="false">IF(YEAR($A273)&lt;&gt;Setup!$B$6,"",SUM(B273:P273))</f>
        <v>0</v>
      </c>
      <c r="V273" s="20" t="n">
        <f aca="false">IF(YEAR($A273)&lt;&gt;Setup!$B$6,"",N(V272)+U273)</f>
        <v>0</v>
      </c>
    </row>
    <row r="274" customFormat="false" ht="15" hidden="false" customHeight="false" outlineLevel="0" collapsed="false">
      <c r="A274" s="19" t="n">
        <f aca="false">DATE(Setup!$B$6,1,1)+269</f>
        <v>46292</v>
      </c>
      <c r="B274" s="16" t="n">
        <f aca="false">IF(YEAR($A274)&lt;&gt;Setup!$B$6,"",SUMIFS(Transactions!$G:$G,Transactions!$H:$H,B$4,Transactions!$A:$A,$A274))</f>
        <v>0</v>
      </c>
      <c r="C274" s="16" t="n">
        <f aca="false">IF(YEAR($A274)&lt;&gt;Setup!$B$6,"",SUMIFS(Transactions!$G:$G,Transactions!$H:$H,C$4,Transactions!$A:$A,$A274))</f>
        <v>0</v>
      </c>
      <c r="D274" s="16" t="n">
        <f aca="false">IF(YEAR($A274)&lt;&gt;Setup!$B$6,"",SUMIFS(Transactions!$G:$G,Transactions!$H:$H,D$4,Transactions!$A:$A,$A274))</f>
        <v>0</v>
      </c>
      <c r="E274" s="16" t="n">
        <f aca="false">IF(YEAR($A274)&lt;&gt;Setup!$B$6,"",SUMIFS(Transactions!$G:$G,Transactions!$H:$H,E$4,Transactions!$A:$A,$A274))</f>
        <v>0</v>
      </c>
      <c r="F274" s="16" t="n">
        <f aca="false">IF(YEAR($A274)&lt;&gt;Setup!$B$6,"",SUMIFS(Transactions!$G:$G,Transactions!$H:$H,F$4,Transactions!$A:$A,$A274))</f>
        <v>0</v>
      </c>
      <c r="G274" s="16" t="n">
        <f aca="false">IF(YEAR($A274)&lt;&gt;Setup!$B$6,"",SUMIFS(Transactions!$G:$G,Transactions!$H:$H,G$4,Transactions!$A:$A,$A274))</f>
        <v>0</v>
      </c>
      <c r="H274" s="16" t="n">
        <f aca="false">IF(YEAR($A274)&lt;&gt;Setup!$B$6,"",SUMIFS(Transactions!$G:$G,Transactions!$H:$H,H$4,Transactions!$A:$A,$A274))</f>
        <v>0</v>
      </c>
      <c r="I274" s="16" t="n">
        <f aca="false">IF(YEAR($A274)&lt;&gt;Setup!$B$6,"",SUMIFS(Transactions!$G:$G,Transactions!$H:$H,I$4,Transactions!$A:$A,$A274))</f>
        <v>0</v>
      </c>
      <c r="J274" s="16" t="n">
        <f aca="false">IF(YEAR($A274)&lt;&gt;Setup!$B$6,"",SUMIFS(Transactions!$G:$G,Transactions!$H:$H,J$4,Transactions!$A:$A,$A274))</f>
        <v>0</v>
      </c>
      <c r="K274" s="16" t="n">
        <f aca="false">IF(YEAR($A274)&lt;&gt;Setup!$B$6,"",SUMIFS(Transactions!$G:$G,Transactions!$H:$H,K$4,Transactions!$A:$A,$A274))</f>
        <v>0</v>
      </c>
      <c r="L274" s="16" t="n">
        <f aca="false">IF(YEAR($A274)&lt;&gt;Setup!$B$6,"",SUMIFS(Transactions!$G:$G,Transactions!$H:$H,L$4,Transactions!$A:$A,$A274))</f>
        <v>0</v>
      </c>
      <c r="M274" s="16" t="n">
        <f aca="false">IF(YEAR($A274)&lt;&gt;Setup!$B$6,"",SUMIFS(Transactions!$G:$G,Transactions!$H:$H,M$4,Transactions!$A:$A,$A274))</f>
        <v>0</v>
      </c>
      <c r="N274" s="16" t="n">
        <f aca="false">IF(YEAR($A274)&lt;&gt;Setup!$B$6,"",SUMIFS(Transactions!$G:$G,Transactions!$H:$H,N$4,Transactions!$A:$A,$A274))</f>
        <v>0</v>
      </c>
      <c r="O274" s="16" t="n">
        <f aca="false">IF(YEAR($A274)&lt;&gt;Setup!$B$6,"",SUMIFS(Transactions!$G:$G,Transactions!$H:$H,O$4,Transactions!$A:$A,$A274))</f>
        <v>0</v>
      </c>
      <c r="P274" s="16" t="n">
        <f aca="false">IF(YEAR($A274)&lt;&gt;Setup!$B$6,"",SUMIFS(Transactions!$G:$G,Transactions!$H:$H,P$4,Transactions!$A:$A,$A274))</f>
        <v>0</v>
      </c>
      <c r="Q274" s="16" t="n">
        <f aca="false">IF(YEAR($A274)&lt;&gt;Setup!$B$6,"",SUM(B274:C274))</f>
        <v>0</v>
      </c>
      <c r="R274" s="16" t="n">
        <f aca="false">IF(YEAR($A274)&lt;&gt;Setup!$B$6,"",SUM(D274:F274))</f>
        <v>0</v>
      </c>
      <c r="S274" s="16" t="n">
        <f aca="false">IF(YEAR($A274)&lt;&gt;Setup!$B$6,"",SUM(G274:L274))</f>
        <v>0</v>
      </c>
      <c r="T274" s="16" t="n">
        <f aca="false">IF(YEAR($A274)&lt;&gt;Setup!$B$6,"",SUM(M274:P274))</f>
        <v>0</v>
      </c>
      <c r="U274" s="20" t="n">
        <f aca="false">IF(YEAR($A274)&lt;&gt;Setup!$B$6,"",SUM(B274:P274))</f>
        <v>0</v>
      </c>
      <c r="V274" s="20" t="n">
        <f aca="false">IF(YEAR($A274)&lt;&gt;Setup!$B$6,"",N(V273)+U274)</f>
        <v>0</v>
      </c>
    </row>
    <row r="275" customFormat="false" ht="15" hidden="false" customHeight="false" outlineLevel="0" collapsed="false">
      <c r="A275" s="19" t="n">
        <f aca="false">DATE(Setup!$B$6,1,1)+270</f>
        <v>46293</v>
      </c>
      <c r="B275" s="16" t="n">
        <f aca="false">IF(YEAR($A275)&lt;&gt;Setup!$B$6,"",SUMIFS(Transactions!$G:$G,Transactions!$H:$H,B$4,Transactions!$A:$A,$A275))</f>
        <v>0</v>
      </c>
      <c r="C275" s="16" t="n">
        <f aca="false">IF(YEAR($A275)&lt;&gt;Setup!$B$6,"",SUMIFS(Transactions!$G:$G,Transactions!$H:$H,C$4,Transactions!$A:$A,$A275))</f>
        <v>0</v>
      </c>
      <c r="D275" s="16" t="n">
        <f aca="false">IF(YEAR($A275)&lt;&gt;Setup!$B$6,"",SUMIFS(Transactions!$G:$G,Transactions!$H:$H,D$4,Transactions!$A:$A,$A275))</f>
        <v>0</v>
      </c>
      <c r="E275" s="16" t="n">
        <f aca="false">IF(YEAR($A275)&lt;&gt;Setup!$B$6,"",SUMIFS(Transactions!$G:$G,Transactions!$H:$H,E$4,Transactions!$A:$A,$A275))</f>
        <v>0</v>
      </c>
      <c r="F275" s="16" t="n">
        <f aca="false">IF(YEAR($A275)&lt;&gt;Setup!$B$6,"",SUMIFS(Transactions!$G:$G,Transactions!$H:$H,F$4,Transactions!$A:$A,$A275))</f>
        <v>0</v>
      </c>
      <c r="G275" s="16" t="n">
        <f aca="false">IF(YEAR($A275)&lt;&gt;Setup!$B$6,"",SUMIFS(Transactions!$G:$G,Transactions!$H:$H,G$4,Transactions!$A:$A,$A275))</f>
        <v>0</v>
      </c>
      <c r="H275" s="16" t="n">
        <f aca="false">IF(YEAR($A275)&lt;&gt;Setup!$B$6,"",SUMIFS(Transactions!$G:$G,Transactions!$H:$H,H$4,Transactions!$A:$A,$A275))</f>
        <v>0</v>
      </c>
      <c r="I275" s="16" t="n">
        <f aca="false">IF(YEAR($A275)&lt;&gt;Setup!$B$6,"",SUMIFS(Transactions!$G:$G,Transactions!$H:$H,I$4,Transactions!$A:$A,$A275))</f>
        <v>0</v>
      </c>
      <c r="J275" s="16" t="n">
        <f aca="false">IF(YEAR($A275)&lt;&gt;Setup!$B$6,"",SUMIFS(Transactions!$G:$G,Transactions!$H:$H,J$4,Transactions!$A:$A,$A275))</f>
        <v>0</v>
      </c>
      <c r="K275" s="16" t="n">
        <f aca="false">IF(YEAR($A275)&lt;&gt;Setup!$B$6,"",SUMIFS(Transactions!$G:$G,Transactions!$H:$H,K$4,Transactions!$A:$A,$A275))</f>
        <v>0</v>
      </c>
      <c r="L275" s="16" t="n">
        <f aca="false">IF(YEAR($A275)&lt;&gt;Setup!$B$6,"",SUMIFS(Transactions!$G:$G,Transactions!$H:$H,L$4,Transactions!$A:$A,$A275))</f>
        <v>0</v>
      </c>
      <c r="M275" s="16" t="n">
        <f aca="false">IF(YEAR($A275)&lt;&gt;Setup!$B$6,"",SUMIFS(Transactions!$G:$G,Transactions!$H:$H,M$4,Transactions!$A:$A,$A275))</f>
        <v>0</v>
      </c>
      <c r="N275" s="16" t="n">
        <f aca="false">IF(YEAR($A275)&lt;&gt;Setup!$B$6,"",SUMIFS(Transactions!$G:$G,Transactions!$H:$H,N$4,Transactions!$A:$A,$A275))</f>
        <v>0</v>
      </c>
      <c r="O275" s="16" t="n">
        <f aca="false">IF(YEAR($A275)&lt;&gt;Setup!$B$6,"",SUMIFS(Transactions!$G:$G,Transactions!$H:$H,O$4,Transactions!$A:$A,$A275))</f>
        <v>0</v>
      </c>
      <c r="P275" s="16" t="n">
        <f aca="false">IF(YEAR($A275)&lt;&gt;Setup!$B$6,"",SUMIFS(Transactions!$G:$G,Transactions!$H:$H,P$4,Transactions!$A:$A,$A275))</f>
        <v>0</v>
      </c>
      <c r="Q275" s="16" t="n">
        <f aca="false">IF(YEAR($A275)&lt;&gt;Setup!$B$6,"",SUM(B275:C275))</f>
        <v>0</v>
      </c>
      <c r="R275" s="16" t="n">
        <f aca="false">IF(YEAR($A275)&lt;&gt;Setup!$B$6,"",SUM(D275:F275))</f>
        <v>0</v>
      </c>
      <c r="S275" s="16" t="n">
        <f aca="false">IF(YEAR($A275)&lt;&gt;Setup!$B$6,"",SUM(G275:L275))</f>
        <v>0</v>
      </c>
      <c r="T275" s="16" t="n">
        <f aca="false">IF(YEAR($A275)&lt;&gt;Setup!$B$6,"",SUM(M275:P275))</f>
        <v>0</v>
      </c>
      <c r="U275" s="20" t="n">
        <f aca="false">IF(YEAR($A275)&lt;&gt;Setup!$B$6,"",SUM(B275:P275))</f>
        <v>0</v>
      </c>
      <c r="V275" s="20" t="n">
        <f aca="false">IF(YEAR($A275)&lt;&gt;Setup!$B$6,"",N(V274)+U275)</f>
        <v>0</v>
      </c>
    </row>
    <row r="276" customFormat="false" ht="15" hidden="false" customHeight="false" outlineLevel="0" collapsed="false">
      <c r="A276" s="19" t="n">
        <f aca="false">DATE(Setup!$B$6,1,1)+271</f>
        <v>46294</v>
      </c>
      <c r="B276" s="16" t="n">
        <f aca="false">IF(YEAR($A276)&lt;&gt;Setup!$B$6,"",SUMIFS(Transactions!$G:$G,Transactions!$H:$H,B$4,Transactions!$A:$A,$A276))</f>
        <v>0</v>
      </c>
      <c r="C276" s="16" t="n">
        <f aca="false">IF(YEAR($A276)&lt;&gt;Setup!$B$6,"",SUMIFS(Transactions!$G:$G,Transactions!$H:$H,C$4,Transactions!$A:$A,$A276))</f>
        <v>0</v>
      </c>
      <c r="D276" s="16" t="n">
        <f aca="false">IF(YEAR($A276)&lt;&gt;Setup!$B$6,"",SUMIFS(Transactions!$G:$G,Transactions!$H:$H,D$4,Transactions!$A:$A,$A276))</f>
        <v>0</v>
      </c>
      <c r="E276" s="16" t="n">
        <f aca="false">IF(YEAR($A276)&lt;&gt;Setup!$B$6,"",SUMIFS(Transactions!$G:$G,Transactions!$H:$H,E$4,Transactions!$A:$A,$A276))</f>
        <v>0</v>
      </c>
      <c r="F276" s="16" t="n">
        <f aca="false">IF(YEAR($A276)&lt;&gt;Setup!$B$6,"",SUMIFS(Transactions!$G:$G,Transactions!$H:$H,F$4,Transactions!$A:$A,$A276))</f>
        <v>0</v>
      </c>
      <c r="G276" s="16" t="n">
        <f aca="false">IF(YEAR($A276)&lt;&gt;Setup!$B$6,"",SUMIFS(Transactions!$G:$G,Transactions!$H:$H,G$4,Transactions!$A:$A,$A276))</f>
        <v>0</v>
      </c>
      <c r="H276" s="16" t="n">
        <f aca="false">IF(YEAR($A276)&lt;&gt;Setup!$B$6,"",SUMIFS(Transactions!$G:$G,Transactions!$H:$H,H$4,Transactions!$A:$A,$A276))</f>
        <v>0</v>
      </c>
      <c r="I276" s="16" t="n">
        <f aca="false">IF(YEAR($A276)&lt;&gt;Setup!$B$6,"",SUMIFS(Transactions!$G:$G,Transactions!$H:$H,I$4,Transactions!$A:$A,$A276))</f>
        <v>0</v>
      </c>
      <c r="J276" s="16" t="n">
        <f aca="false">IF(YEAR($A276)&lt;&gt;Setup!$B$6,"",SUMIFS(Transactions!$G:$G,Transactions!$H:$H,J$4,Transactions!$A:$A,$A276))</f>
        <v>0</v>
      </c>
      <c r="K276" s="16" t="n">
        <f aca="false">IF(YEAR($A276)&lt;&gt;Setup!$B$6,"",SUMIFS(Transactions!$G:$G,Transactions!$H:$H,K$4,Transactions!$A:$A,$A276))</f>
        <v>0</v>
      </c>
      <c r="L276" s="16" t="n">
        <f aca="false">IF(YEAR($A276)&lt;&gt;Setup!$B$6,"",SUMIFS(Transactions!$G:$G,Transactions!$H:$H,L$4,Transactions!$A:$A,$A276))</f>
        <v>0</v>
      </c>
      <c r="M276" s="16" t="n">
        <f aca="false">IF(YEAR($A276)&lt;&gt;Setup!$B$6,"",SUMIFS(Transactions!$G:$G,Transactions!$H:$H,M$4,Transactions!$A:$A,$A276))</f>
        <v>0</v>
      </c>
      <c r="N276" s="16" t="n">
        <f aca="false">IF(YEAR($A276)&lt;&gt;Setup!$B$6,"",SUMIFS(Transactions!$G:$G,Transactions!$H:$H,N$4,Transactions!$A:$A,$A276))</f>
        <v>0</v>
      </c>
      <c r="O276" s="16" t="n">
        <f aca="false">IF(YEAR($A276)&lt;&gt;Setup!$B$6,"",SUMIFS(Transactions!$G:$G,Transactions!$H:$H,O$4,Transactions!$A:$A,$A276))</f>
        <v>0</v>
      </c>
      <c r="P276" s="16" t="n">
        <f aca="false">IF(YEAR($A276)&lt;&gt;Setup!$B$6,"",SUMIFS(Transactions!$G:$G,Transactions!$H:$H,P$4,Transactions!$A:$A,$A276))</f>
        <v>0</v>
      </c>
      <c r="Q276" s="16" t="n">
        <f aca="false">IF(YEAR($A276)&lt;&gt;Setup!$B$6,"",SUM(B276:C276))</f>
        <v>0</v>
      </c>
      <c r="R276" s="16" t="n">
        <f aca="false">IF(YEAR($A276)&lt;&gt;Setup!$B$6,"",SUM(D276:F276))</f>
        <v>0</v>
      </c>
      <c r="S276" s="16" t="n">
        <f aca="false">IF(YEAR($A276)&lt;&gt;Setup!$B$6,"",SUM(G276:L276))</f>
        <v>0</v>
      </c>
      <c r="T276" s="16" t="n">
        <f aca="false">IF(YEAR($A276)&lt;&gt;Setup!$B$6,"",SUM(M276:P276))</f>
        <v>0</v>
      </c>
      <c r="U276" s="20" t="n">
        <f aca="false">IF(YEAR($A276)&lt;&gt;Setup!$B$6,"",SUM(B276:P276))</f>
        <v>0</v>
      </c>
      <c r="V276" s="20" t="n">
        <f aca="false">IF(YEAR($A276)&lt;&gt;Setup!$B$6,"",N(V275)+U276)</f>
        <v>0</v>
      </c>
    </row>
    <row r="277" customFormat="false" ht="15" hidden="false" customHeight="false" outlineLevel="0" collapsed="false">
      <c r="A277" s="19" t="n">
        <f aca="false">DATE(Setup!$B$6,1,1)+272</f>
        <v>46295</v>
      </c>
      <c r="B277" s="16" t="n">
        <f aca="false">IF(YEAR($A277)&lt;&gt;Setup!$B$6,"",SUMIFS(Transactions!$G:$G,Transactions!$H:$H,B$4,Transactions!$A:$A,$A277))</f>
        <v>0</v>
      </c>
      <c r="C277" s="16" t="n">
        <f aca="false">IF(YEAR($A277)&lt;&gt;Setup!$B$6,"",SUMIFS(Transactions!$G:$G,Transactions!$H:$H,C$4,Transactions!$A:$A,$A277))</f>
        <v>0</v>
      </c>
      <c r="D277" s="16" t="n">
        <f aca="false">IF(YEAR($A277)&lt;&gt;Setup!$B$6,"",SUMIFS(Transactions!$G:$G,Transactions!$H:$H,D$4,Transactions!$A:$A,$A277))</f>
        <v>0</v>
      </c>
      <c r="E277" s="16" t="n">
        <f aca="false">IF(YEAR($A277)&lt;&gt;Setup!$B$6,"",SUMIFS(Transactions!$G:$G,Transactions!$H:$H,E$4,Transactions!$A:$A,$A277))</f>
        <v>0</v>
      </c>
      <c r="F277" s="16" t="n">
        <f aca="false">IF(YEAR($A277)&lt;&gt;Setup!$B$6,"",SUMIFS(Transactions!$G:$G,Transactions!$H:$H,F$4,Transactions!$A:$A,$A277))</f>
        <v>0</v>
      </c>
      <c r="G277" s="16" t="n">
        <f aca="false">IF(YEAR($A277)&lt;&gt;Setup!$B$6,"",SUMIFS(Transactions!$G:$G,Transactions!$H:$H,G$4,Transactions!$A:$A,$A277))</f>
        <v>0</v>
      </c>
      <c r="H277" s="16" t="n">
        <f aca="false">IF(YEAR($A277)&lt;&gt;Setup!$B$6,"",SUMIFS(Transactions!$G:$G,Transactions!$H:$H,H$4,Transactions!$A:$A,$A277))</f>
        <v>0</v>
      </c>
      <c r="I277" s="16" t="n">
        <f aca="false">IF(YEAR($A277)&lt;&gt;Setup!$B$6,"",SUMIFS(Transactions!$G:$G,Transactions!$H:$H,I$4,Transactions!$A:$A,$A277))</f>
        <v>0</v>
      </c>
      <c r="J277" s="16" t="n">
        <f aca="false">IF(YEAR($A277)&lt;&gt;Setup!$B$6,"",SUMIFS(Transactions!$G:$G,Transactions!$H:$H,J$4,Transactions!$A:$A,$A277))</f>
        <v>0</v>
      </c>
      <c r="K277" s="16" t="n">
        <f aca="false">IF(YEAR($A277)&lt;&gt;Setup!$B$6,"",SUMIFS(Transactions!$G:$G,Transactions!$H:$H,K$4,Transactions!$A:$A,$A277))</f>
        <v>0</v>
      </c>
      <c r="L277" s="16" t="n">
        <f aca="false">IF(YEAR($A277)&lt;&gt;Setup!$B$6,"",SUMIFS(Transactions!$G:$G,Transactions!$H:$H,L$4,Transactions!$A:$A,$A277))</f>
        <v>0</v>
      </c>
      <c r="M277" s="16" t="n">
        <f aca="false">IF(YEAR($A277)&lt;&gt;Setup!$B$6,"",SUMIFS(Transactions!$G:$G,Transactions!$H:$H,M$4,Transactions!$A:$A,$A277))</f>
        <v>0</v>
      </c>
      <c r="N277" s="16" t="n">
        <f aca="false">IF(YEAR($A277)&lt;&gt;Setup!$B$6,"",SUMIFS(Transactions!$G:$G,Transactions!$H:$H,N$4,Transactions!$A:$A,$A277))</f>
        <v>0</v>
      </c>
      <c r="O277" s="16" t="n">
        <f aca="false">IF(YEAR($A277)&lt;&gt;Setup!$B$6,"",SUMIFS(Transactions!$G:$G,Transactions!$H:$H,O$4,Transactions!$A:$A,$A277))</f>
        <v>0</v>
      </c>
      <c r="P277" s="16" t="n">
        <f aca="false">IF(YEAR($A277)&lt;&gt;Setup!$B$6,"",SUMIFS(Transactions!$G:$G,Transactions!$H:$H,P$4,Transactions!$A:$A,$A277))</f>
        <v>0</v>
      </c>
      <c r="Q277" s="16" t="n">
        <f aca="false">IF(YEAR($A277)&lt;&gt;Setup!$B$6,"",SUM(B277:C277))</f>
        <v>0</v>
      </c>
      <c r="R277" s="16" t="n">
        <f aca="false">IF(YEAR($A277)&lt;&gt;Setup!$B$6,"",SUM(D277:F277))</f>
        <v>0</v>
      </c>
      <c r="S277" s="16" t="n">
        <f aca="false">IF(YEAR($A277)&lt;&gt;Setup!$B$6,"",SUM(G277:L277))</f>
        <v>0</v>
      </c>
      <c r="T277" s="16" t="n">
        <f aca="false">IF(YEAR($A277)&lt;&gt;Setup!$B$6,"",SUM(M277:P277))</f>
        <v>0</v>
      </c>
      <c r="U277" s="20" t="n">
        <f aca="false">IF(YEAR($A277)&lt;&gt;Setup!$B$6,"",SUM(B277:P277))</f>
        <v>0</v>
      </c>
      <c r="V277" s="20" t="n">
        <f aca="false">IF(YEAR($A277)&lt;&gt;Setup!$B$6,"",N(V276)+U277)</f>
        <v>0</v>
      </c>
    </row>
    <row r="278" customFormat="false" ht="15" hidden="false" customHeight="false" outlineLevel="0" collapsed="false">
      <c r="A278" s="19" t="n">
        <f aca="false">DATE(Setup!$B$6,1,1)+273</f>
        <v>46296</v>
      </c>
      <c r="B278" s="16" t="n">
        <f aca="false">IF(YEAR($A278)&lt;&gt;Setup!$B$6,"",SUMIFS(Transactions!$G:$G,Transactions!$H:$H,B$4,Transactions!$A:$A,$A278))</f>
        <v>0</v>
      </c>
      <c r="C278" s="16" t="n">
        <f aca="false">IF(YEAR($A278)&lt;&gt;Setup!$B$6,"",SUMIFS(Transactions!$G:$G,Transactions!$H:$H,C$4,Transactions!$A:$A,$A278))</f>
        <v>0</v>
      </c>
      <c r="D278" s="16" t="n">
        <f aca="false">IF(YEAR($A278)&lt;&gt;Setup!$B$6,"",SUMIFS(Transactions!$G:$G,Transactions!$H:$H,D$4,Transactions!$A:$A,$A278))</f>
        <v>0</v>
      </c>
      <c r="E278" s="16" t="n">
        <f aca="false">IF(YEAR($A278)&lt;&gt;Setup!$B$6,"",SUMIFS(Transactions!$G:$G,Transactions!$H:$H,E$4,Transactions!$A:$A,$A278))</f>
        <v>0</v>
      </c>
      <c r="F278" s="16" t="n">
        <f aca="false">IF(YEAR($A278)&lt;&gt;Setup!$B$6,"",SUMIFS(Transactions!$G:$G,Transactions!$H:$H,F$4,Transactions!$A:$A,$A278))</f>
        <v>0</v>
      </c>
      <c r="G278" s="16" t="n">
        <f aca="false">IF(YEAR($A278)&lt;&gt;Setup!$B$6,"",SUMIFS(Transactions!$G:$G,Transactions!$H:$H,G$4,Transactions!$A:$A,$A278))</f>
        <v>0</v>
      </c>
      <c r="H278" s="16" t="n">
        <f aca="false">IF(YEAR($A278)&lt;&gt;Setup!$B$6,"",SUMIFS(Transactions!$G:$G,Transactions!$H:$H,H$4,Transactions!$A:$A,$A278))</f>
        <v>0</v>
      </c>
      <c r="I278" s="16" t="n">
        <f aca="false">IF(YEAR($A278)&lt;&gt;Setup!$B$6,"",SUMIFS(Transactions!$G:$G,Transactions!$H:$H,I$4,Transactions!$A:$A,$A278))</f>
        <v>0</v>
      </c>
      <c r="J278" s="16" t="n">
        <f aca="false">IF(YEAR($A278)&lt;&gt;Setup!$B$6,"",SUMIFS(Transactions!$G:$G,Transactions!$H:$H,J$4,Transactions!$A:$A,$A278))</f>
        <v>0</v>
      </c>
      <c r="K278" s="16" t="n">
        <f aca="false">IF(YEAR($A278)&lt;&gt;Setup!$B$6,"",SUMIFS(Transactions!$G:$G,Transactions!$H:$H,K$4,Transactions!$A:$A,$A278))</f>
        <v>0</v>
      </c>
      <c r="L278" s="16" t="n">
        <f aca="false">IF(YEAR($A278)&lt;&gt;Setup!$B$6,"",SUMIFS(Transactions!$G:$G,Transactions!$H:$H,L$4,Transactions!$A:$A,$A278))</f>
        <v>0</v>
      </c>
      <c r="M278" s="16" t="n">
        <f aca="false">IF(YEAR($A278)&lt;&gt;Setup!$B$6,"",SUMIFS(Transactions!$G:$G,Transactions!$H:$H,M$4,Transactions!$A:$A,$A278))</f>
        <v>0</v>
      </c>
      <c r="N278" s="16" t="n">
        <f aca="false">IF(YEAR($A278)&lt;&gt;Setup!$B$6,"",SUMIFS(Transactions!$G:$G,Transactions!$H:$H,N$4,Transactions!$A:$A,$A278))</f>
        <v>0</v>
      </c>
      <c r="O278" s="16" t="n">
        <f aca="false">IF(YEAR($A278)&lt;&gt;Setup!$B$6,"",SUMIFS(Transactions!$G:$G,Transactions!$H:$H,O$4,Transactions!$A:$A,$A278))</f>
        <v>0</v>
      </c>
      <c r="P278" s="16" t="n">
        <f aca="false">IF(YEAR($A278)&lt;&gt;Setup!$B$6,"",SUMIFS(Transactions!$G:$G,Transactions!$H:$H,P$4,Transactions!$A:$A,$A278))</f>
        <v>0</v>
      </c>
      <c r="Q278" s="16" t="n">
        <f aca="false">IF(YEAR($A278)&lt;&gt;Setup!$B$6,"",SUM(B278:C278))</f>
        <v>0</v>
      </c>
      <c r="R278" s="16" t="n">
        <f aca="false">IF(YEAR($A278)&lt;&gt;Setup!$B$6,"",SUM(D278:F278))</f>
        <v>0</v>
      </c>
      <c r="S278" s="16" t="n">
        <f aca="false">IF(YEAR($A278)&lt;&gt;Setup!$B$6,"",SUM(G278:L278))</f>
        <v>0</v>
      </c>
      <c r="T278" s="16" t="n">
        <f aca="false">IF(YEAR($A278)&lt;&gt;Setup!$B$6,"",SUM(M278:P278))</f>
        <v>0</v>
      </c>
      <c r="U278" s="20" t="n">
        <f aca="false">IF(YEAR($A278)&lt;&gt;Setup!$B$6,"",SUM(B278:P278))</f>
        <v>0</v>
      </c>
      <c r="V278" s="20" t="n">
        <f aca="false">IF(YEAR($A278)&lt;&gt;Setup!$B$6,"",N(V277)+U278)</f>
        <v>0</v>
      </c>
    </row>
    <row r="279" customFormat="false" ht="15" hidden="false" customHeight="false" outlineLevel="0" collapsed="false">
      <c r="A279" s="19" t="n">
        <f aca="false">DATE(Setup!$B$6,1,1)+274</f>
        <v>46297</v>
      </c>
      <c r="B279" s="16" t="n">
        <f aca="false">IF(YEAR($A279)&lt;&gt;Setup!$B$6,"",SUMIFS(Transactions!$G:$G,Transactions!$H:$H,B$4,Transactions!$A:$A,$A279))</f>
        <v>0</v>
      </c>
      <c r="C279" s="16" t="n">
        <f aca="false">IF(YEAR($A279)&lt;&gt;Setup!$B$6,"",SUMIFS(Transactions!$G:$G,Transactions!$H:$H,C$4,Transactions!$A:$A,$A279))</f>
        <v>0</v>
      </c>
      <c r="D279" s="16" t="n">
        <f aca="false">IF(YEAR($A279)&lt;&gt;Setup!$B$6,"",SUMIFS(Transactions!$G:$G,Transactions!$H:$H,D$4,Transactions!$A:$A,$A279))</f>
        <v>0</v>
      </c>
      <c r="E279" s="16" t="n">
        <f aca="false">IF(YEAR($A279)&lt;&gt;Setup!$B$6,"",SUMIFS(Transactions!$G:$G,Transactions!$H:$H,E$4,Transactions!$A:$A,$A279))</f>
        <v>0</v>
      </c>
      <c r="F279" s="16" t="n">
        <f aca="false">IF(YEAR($A279)&lt;&gt;Setup!$B$6,"",SUMIFS(Transactions!$G:$G,Transactions!$H:$H,F$4,Transactions!$A:$A,$A279))</f>
        <v>0</v>
      </c>
      <c r="G279" s="16" t="n">
        <f aca="false">IF(YEAR($A279)&lt;&gt;Setup!$B$6,"",SUMIFS(Transactions!$G:$G,Transactions!$H:$H,G$4,Transactions!$A:$A,$A279))</f>
        <v>0</v>
      </c>
      <c r="H279" s="16" t="n">
        <f aca="false">IF(YEAR($A279)&lt;&gt;Setup!$B$6,"",SUMIFS(Transactions!$G:$G,Transactions!$H:$H,H$4,Transactions!$A:$A,$A279))</f>
        <v>0</v>
      </c>
      <c r="I279" s="16" t="n">
        <f aca="false">IF(YEAR($A279)&lt;&gt;Setup!$B$6,"",SUMIFS(Transactions!$G:$G,Transactions!$H:$H,I$4,Transactions!$A:$A,$A279))</f>
        <v>0</v>
      </c>
      <c r="J279" s="16" t="n">
        <f aca="false">IF(YEAR($A279)&lt;&gt;Setup!$B$6,"",SUMIFS(Transactions!$G:$G,Transactions!$H:$H,J$4,Transactions!$A:$A,$A279))</f>
        <v>0</v>
      </c>
      <c r="K279" s="16" t="n">
        <f aca="false">IF(YEAR($A279)&lt;&gt;Setup!$B$6,"",SUMIFS(Transactions!$G:$G,Transactions!$H:$H,K$4,Transactions!$A:$A,$A279))</f>
        <v>0</v>
      </c>
      <c r="L279" s="16" t="n">
        <f aca="false">IF(YEAR($A279)&lt;&gt;Setup!$B$6,"",SUMIFS(Transactions!$G:$G,Transactions!$H:$H,L$4,Transactions!$A:$A,$A279))</f>
        <v>0</v>
      </c>
      <c r="M279" s="16" t="n">
        <f aca="false">IF(YEAR($A279)&lt;&gt;Setup!$B$6,"",SUMIFS(Transactions!$G:$G,Transactions!$H:$H,M$4,Transactions!$A:$A,$A279))</f>
        <v>0</v>
      </c>
      <c r="N279" s="16" t="n">
        <f aca="false">IF(YEAR($A279)&lt;&gt;Setup!$B$6,"",SUMIFS(Transactions!$G:$G,Transactions!$H:$H,N$4,Transactions!$A:$A,$A279))</f>
        <v>0</v>
      </c>
      <c r="O279" s="16" t="n">
        <f aca="false">IF(YEAR($A279)&lt;&gt;Setup!$B$6,"",SUMIFS(Transactions!$G:$G,Transactions!$H:$H,O$4,Transactions!$A:$A,$A279))</f>
        <v>0</v>
      </c>
      <c r="P279" s="16" t="n">
        <f aca="false">IF(YEAR($A279)&lt;&gt;Setup!$B$6,"",SUMIFS(Transactions!$G:$G,Transactions!$H:$H,P$4,Transactions!$A:$A,$A279))</f>
        <v>0</v>
      </c>
      <c r="Q279" s="16" t="n">
        <f aca="false">IF(YEAR($A279)&lt;&gt;Setup!$B$6,"",SUM(B279:C279))</f>
        <v>0</v>
      </c>
      <c r="R279" s="16" t="n">
        <f aca="false">IF(YEAR($A279)&lt;&gt;Setup!$B$6,"",SUM(D279:F279))</f>
        <v>0</v>
      </c>
      <c r="S279" s="16" t="n">
        <f aca="false">IF(YEAR($A279)&lt;&gt;Setup!$B$6,"",SUM(G279:L279))</f>
        <v>0</v>
      </c>
      <c r="T279" s="16" t="n">
        <f aca="false">IF(YEAR($A279)&lt;&gt;Setup!$B$6,"",SUM(M279:P279))</f>
        <v>0</v>
      </c>
      <c r="U279" s="20" t="n">
        <f aca="false">IF(YEAR($A279)&lt;&gt;Setup!$B$6,"",SUM(B279:P279))</f>
        <v>0</v>
      </c>
      <c r="V279" s="20" t="n">
        <f aca="false">IF(YEAR($A279)&lt;&gt;Setup!$B$6,"",N(V278)+U279)</f>
        <v>0</v>
      </c>
    </row>
    <row r="280" customFormat="false" ht="15" hidden="false" customHeight="false" outlineLevel="0" collapsed="false">
      <c r="A280" s="19" t="n">
        <f aca="false">DATE(Setup!$B$6,1,1)+275</f>
        <v>46298</v>
      </c>
      <c r="B280" s="16" t="n">
        <f aca="false">IF(YEAR($A280)&lt;&gt;Setup!$B$6,"",SUMIFS(Transactions!$G:$G,Transactions!$H:$H,B$4,Transactions!$A:$A,$A280))</f>
        <v>0</v>
      </c>
      <c r="C280" s="16" t="n">
        <f aca="false">IF(YEAR($A280)&lt;&gt;Setup!$B$6,"",SUMIFS(Transactions!$G:$G,Transactions!$H:$H,C$4,Transactions!$A:$A,$A280))</f>
        <v>0</v>
      </c>
      <c r="D280" s="16" t="n">
        <f aca="false">IF(YEAR($A280)&lt;&gt;Setup!$B$6,"",SUMIFS(Transactions!$G:$G,Transactions!$H:$H,D$4,Transactions!$A:$A,$A280))</f>
        <v>0</v>
      </c>
      <c r="E280" s="16" t="n">
        <f aca="false">IF(YEAR($A280)&lt;&gt;Setup!$B$6,"",SUMIFS(Transactions!$G:$G,Transactions!$H:$H,E$4,Transactions!$A:$A,$A280))</f>
        <v>0</v>
      </c>
      <c r="F280" s="16" t="n">
        <f aca="false">IF(YEAR($A280)&lt;&gt;Setup!$B$6,"",SUMIFS(Transactions!$G:$G,Transactions!$H:$H,F$4,Transactions!$A:$A,$A280))</f>
        <v>0</v>
      </c>
      <c r="G280" s="16" t="n">
        <f aca="false">IF(YEAR($A280)&lt;&gt;Setup!$B$6,"",SUMIFS(Transactions!$G:$G,Transactions!$H:$H,G$4,Transactions!$A:$A,$A280))</f>
        <v>0</v>
      </c>
      <c r="H280" s="16" t="n">
        <f aca="false">IF(YEAR($A280)&lt;&gt;Setup!$B$6,"",SUMIFS(Transactions!$G:$G,Transactions!$H:$H,H$4,Transactions!$A:$A,$A280))</f>
        <v>0</v>
      </c>
      <c r="I280" s="16" t="n">
        <f aca="false">IF(YEAR($A280)&lt;&gt;Setup!$B$6,"",SUMIFS(Transactions!$G:$G,Transactions!$H:$H,I$4,Transactions!$A:$A,$A280))</f>
        <v>0</v>
      </c>
      <c r="J280" s="16" t="n">
        <f aca="false">IF(YEAR($A280)&lt;&gt;Setup!$B$6,"",SUMIFS(Transactions!$G:$G,Transactions!$H:$H,J$4,Transactions!$A:$A,$A280))</f>
        <v>0</v>
      </c>
      <c r="K280" s="16" t="n">
        <f aca="false">IF(YEAR($A280)&lt;&gt;Setup!$B$6,"",SUMIFS(Transactions!$G:$G,Transactions!$H:$H,K$4,Transactions!$A:$A,$A280))</f>
        <v>0</v>
      </c>
      <c r="L280" s="16" t="n">
        <f aca="false">IF(YEAR($A280)&lt;&gt;Setup!$B$6,"",SUMIFS(Transactions!$G:$G,Transactions!$H:$H,L$4,Transactions!$A:$A,$A280))</f>
        <v>0</v>
      </c>
      <c r="M280" s="16" t="n">
        <f aca="false">IF(YEAR($A280)&lt;&gt;Setup!$B$6,"",SUMIFS(Transactions!$G:$G,Transactions!$H:$H,M$4,Transactions!$A:$A,$A280))</f>
        <v>0</v>
      </c>
      <c r="N280" s="16" t="n">
        <f aca="false">IF(YEAR($A280)&lt;&gt;Setup!$B$6,"",SUMIFS(Transactions!$G:$G,Transactions!$H:$H,N$4,Transactions!$A:$A,$A280))</f>
        <v>0</v>
      </c>
      <c r="O280" s="16" t="n">
        <f aca="false">IF(YEAR($A280)&lt;&gt;Setup!$B$6,"",SUMIFS(Transactions!$G:$G,Transactions!$H:$H,O$4,Transactions!$A:$A,$A280))</f>
        <v>0</v>
      </c>
      <c r="P280" s="16" t="n">
        <f aca="false">IF(YEAR($A280)&lt;&gt;Setup!$B$6,"",SUMIFS(Transactions!$G:$G,Transactions!$H:$H,P$4,Transactions!$A:$A,$A280))</f>
        <v>0</v>
      </c>
      <c r="Q280" s="16" t="n">
        <f aca="false">IF(YEAR($A280)&lt;&gt;Setup!$B$6,"",SUM(B280:C280))</f>
        <v>0</v>
      </c>
      <c r="R280" s="16" t="n">
        <f aca="false">IF(YEAR($A280)&lt;&gt;Setup!$B$6,"",SUM(D280:F280))</f>
        <v>0</v>
      </c>
      <c r="S280" s="16" t="n">
        <f aca="false">IF(YEAR($A280)&lt;&gt;Setup!$B$6,"",SUM(G280:L280))</f>
        <v>0</v>
      </c>
      <c r="T280" s="16" t="n">
        <f aca="false">IF(YEAR($A280)&lt;&gt;Setup!$B$6,"",SUM(M280:P280))</f>
        <v>0</v>
      </c>
      <c r="U280" s="20" t="n">
        <f aca="false">IF(YEAR($A280)&lt;&gt;Setup!$B$6,"",SUM(B280:P280))</f>
        <v>0</v>
      </c>
      <c r="V280" s="20" t="n">
        <f aca="false">IF(YEAR($A280)&lt;&gt;Setup!$B$6,"",N(V279)+U280)</f>
        <v>0</v>
      </c>
    </row>
    <row r="281" customFormat="false" ht="15" hidden="false" customHeight="false" outlineLevel="0" collapsed="false">
      <c r="A281" s="19" t="n">
        <f aca="false">DATE(Setup!$B$6,1,1)+276</f>
        <v>46299</v>
      </c>
      <c r="B281" s="16" t="n">
        <f aca="false">IF(YEAR($A281)&lt;&gt;Setup!$B$6,"",SUMIFS(Transactions!$G:$G,Transactions!$H:$H,B$4,Transactions!$A:$A,$A281))</f>
        <v>0</v>
      </c>
      <c r="C281" s="16" t="n">
        <f aca="false">IF(YEAR($A281)&lt;&gt;Setup!$B$6,"",SUMIFS(Transactions!$G:$G,Transactions!$H:$H,C$4,Transactions!$A:$A,$A281))</f>
        <v>0</v>
      </c>
      <c r="D281" s="16" t="n">
        <f aca="false">IF(YEAR($A281)&lt;&gt;Setup!$B$6,"",SUMIFS(Transactions!$G:$G,Transactions!$H:$H,D$4,Transactions!$A:$A,$A281))</f>
        <v>0</v>
      </c>
      <c r="E281" s="16" t="n">
        <f aca="false">IF(YEAR($A281)&lt;&gt;Setup!$B$6,"",SUMIFS(Transactions!$G:$G,Transactions!$H:$H,E$4,Transactions!$A:$A,$A281))</f>
        <v>0</v>
      </c>
      <c r="F281" s="16" t="n">
        <f aca="false">IF(YEAR($A281)&lt;&gt;Setup!$B$6,"",SUMIFS(Transactions!$G:$G,Transactions!$H:$H,F$4,Transactions!$A:$A,$A281))</f>
        <v>0</v>
      </c>
      <c r="G281" s="16" t="n">
        <f aca="false">IF(YEAR($A281)&lt;&gt;Setup!$B$6,"",SUMIFS(Transactions!$G:$G,Transactions!$H:$H,G$4,Transactions!$A:$A,$A281))</f>
        <v>0</v>
      </c>
      <c r="H281" s="16" t="n">
        <f aca="false">IF(YEAR($A281)&lt;&gt;Setup!$B$6,"",SUMIFS(Transactions!$G:$G,Transactions!$H:$H,H$4,Transactions!$A:$A,$A281))</f>
        <v>0</v>
      </c>
      <c r="I281" s="16" t="n">
        <f aca="false">IF(YEAR($A281)&lt;&gt;Setup!$B$6,"",SUMIFS(Transactions!$G:$G,Transactions!$H:$H,I$4,Transactions!$A:$A,$A281))</f>
        <v>0</v>
      </c>
      <c r="J281" s="16" t="n">
        <f aca="false">IF(YEAR($A281)&lt;&gt;Setup!$B$6,"",SUMIFS(Transactions!$G:$G,Transactions!$H:$H,J$4,Transactions!$A:$A,$A281))</f>
        <v>0</v>
      </c>
      <c r="K281" s="16" t="n">
        <f aca="false">IF(YEAR($A281)&lt;&gt;Setup!$B$6,"",SUMIFS(Transactions!$G:$G,Transactions!$H:$H,K$4,Transactions!$A:$A,$A281))</f>
        <v>0</v>
      </c>
      <c r="L281" s="16" t="n">
        <f aca="false">IF(YEAR($A281)&lt;&gt;Setup!$B$6,"",SUMIFS(Transactions!$G:$G,Transactions!$H:$H,L$4,Transactions!$A:$A,$A281))</f>
        <v>0</v>
      </c>
      <c r="M281" s="16" t="n">
        <f aca="false">IF(YEAR($A281)&lt;&gt;Setup!$B$6,"",SUMIFS(Transactions!$G:$G,Transactions!$H:$H,M$4,Transactions!$A:$A,$A281))</f>
        <v>0</v>
      </c>
      <c r="N281" s="16" t="n">
        <f aca="false">IF(YEAR($A281)&lt;&gt;Setup!$B$6,"",SUMIFS(Transactions!$G:$G,Transactions!$H:$H,N$4,Transactions!$A:$A,$A281))</f>
        <v>0</v>
      </c>
      <c r="O281" s="16" t="n">
        <f aca="false">IF(YEAR($A281)&lt;&gt;Setup!$B$6,"",SUMIFS(Transactions!$G:$G,Transactions!$H:$H,O$4,Transactions!$A:$A,$A281))</f>
        <v>0</v>
      </c>
      <c r="P281" s="16" t="n">
        <f aca="false">IF(YEAR($A281)&lt;&gt;Setup!$B$6,"",SUMIFS(Transactions!$G:$G,Transactions!$H:$H,P$4,Transactions!$A:$A,$A281))</f>
        <v>0</v>
      </c>
      <c r="Q281" s="16" t="n">
        <f aca="false">IF(YEAR($A281)&lt;&gt;Setup!$B$6,"",SUM(B281:C281))</f>
        <v>0</v>
      </c>
      <c r="R281" s="16" t="n">
        <f aca="false">IF(YEAR($A281)&lt;&gt;Setup!$B$6,"",SUM(D281:F281))</f>
        <v>0</v>
      </c>
      <c r="S281" s="16" t="n">
        <f aca="false">IF(YEAR($A281)&lt;&gt;Setup!$B$6,"",SUM(G281:L281))</f>
        <v>0</v>
      </c>
      <c r="T281" s="16" t="n">
        <f aca="false">IF(YEAR($A281)&lt;&gt;Setup!$B$6,"",SUM(M281:P281))</f>
        <v>0</v>
      </c>
      <c r="U281" s="20" t="n">
        <f aca="false">IF(YEAR($A281)&lt;&gt;Setup!$B$6,"",SUM(B281:P281))</f>
        <v>0</v>
      </c>
      <c r="V281" s="20" t="n">
        <f aca="false">IF(YEAR($A281)&lt;&gt;Setup!$B$6,"",N(V280)+U281)</f>
        <v>0</v>
      </c>
    </row>
    <row r="282" customFormat="false" ht="15" hidden="false" customHeight="false" outlineLevel="0" collapsed="false">
      <c r="A282" s="19" t="n">
        <f aca="false">DATE(Setup!$B$6,1,1)+277</f>
        <v>46300</v>
      </c>
      <c r="B282" s="16" t="n">
        <f aca="false">IF(YEAR($A282)&lt;&gt;Setup!$B$6,"",SUMIFS(Transactions!$G:$G,Transactions!$H:$H,B$4,Transactions!$A:$A,$A282))</f>
        <v>0</v>
      </c>
      <c r="C282" s="16" t="n">
        <f aca="false">IF(YEAR($A282)&lt;&gt;Setup!$B$6,"",SUMIFS(Transactions!$G:$G,Transactions!$H:$H,C$4,Transactions!$A:$A,$A282))</f>
        <v>0</v>
      </c>
      <c r="D282" s="16" t="n">
        <f aca="false">IF(YEAR($A282)&lt;&gt;Setup!$B$6,"",SUMIFS(Transactions!$G:$G,Transactions!$H:$H,D$4,Transactions!$A:$A,$A282))</f>
        <v>0</v>
      </c>
      <c r="E282" s="16" t="n">
        <f aca="false">IF(YEAR($A282)&lt;&gt;Setup!$B$6,"",SUMIFS(Transactions!$G:$G,Transactions!$H:$H,E$4,Transactions!$A:$A,$A282))</f>
        <v>0</v>
      </c>
      <c r="F282" s="16" t="n">
        <f aca="false">IF(YEAR($A282)&lt;&gt;Setup!$B$6,"",SUMIFS(Transactions!$G:$G,Transactions!$H:$H,F$4,Transactions!$A:$A,$A282))</f>
        <v>0</v>
      </c>
      <c r="G282" s="16" t="n">
        <f aca="false">IF(YEAR($A282)&lt;&gt;Setup!$B$6,"",SUMIFS(Transactions!$G:$G,Transactions!$H:$H,G$4,Transactions!$A:$A,$A282))</f>
        <v>0</v>
      </c>
      <c r="H282" s="16" t="n">
        <f aca="false">IF(YEAR($A282)&lt;&gt;Setup!$B$6,"",SUMIFS(Transactions!$G:$G,Transactions!$H:$H,H$4,Transactions!$A:$A,$A282))</f>
        <v>0</v>
      </c>
      <c r="I282" s="16" t="n">
        <f aca="false">IF(YEAR($A282)&lt;&gt;Setup!$B$6,"",SUMIFS(Transactions!$G:$G,Transactions!$H:$H,I$4,Transactions!$A:$A,$A282))</f>
        <v>0</v>
      </c>
      <c r="J282" s="16" t="n">
        <f aca="false">IF(YEAR($A282)&lt;&gt;Setup!$B$6,"",SUMIFS(Transactions!$G:$G,Transactions!$H:$H,J$4,Transactions!$A:$A,$A282))</f>
        <v>0</v>
      </c>
      <c r="K282" s="16" t="n">
        <f aca="false">IF(YEAR($A282)&lt;&gt;Setup!$B$6,"",SUMIFS(Transactions!$G:$G,Transactions!$H:$H,K$4,Transactions!$A:$A,$A282))</f>
        <v>0</v>
      </c>
      <c r="L282" s="16" t="n">
        <f aca="false">IF(YEAR($A282)&lt;&gt;Setup!$B$6,"",SUMIFS(Transactions!$G:$G,Transactions!$H:$H,L$4,Transactions!$A:$A,$A282))</f>
        <v>0</v>
      </c>
      <c r="M282" s="16" t="n">
        <f aca="false">IF(YEAR($A282)&lt;&gt;Setup!$B$6,"",SUMIFS(Transactions!$G:$G,Transactions!$H:$H,M$4,Transactions!$A:$A,$A282))</f>
        <v>0</v>
      </c>
      <c r="N282" s="16" t="n">
        <f aca="false">IF(YEAR($A282)&lt;&gt;Setup!$B$6,"",SUMIFS(Transactions!$G:$G,Transactions!$H:$H,N$4,Transactions!$A:$A,$A282))</f>
        <v>0</v>
      </c>
      <c r="O282" s="16" t="n">
        <f aca="false">IF(YEAR($A282)&lt;&gt;Setup!$B$6,"",SUMIFS(Transactions!$G:$G,Transactions!$H:$H,O$4,Transactions!$A:$A,$A282))</f>
        <v>0</v>
      </c>
      <c r="P282" s="16" t="n">
        <f aca="false">IF(YEAR($A282)&lt;&gt;Setup!$B$6,"",SUMIFS(Transactions!$G:$G,Transactions!$H:$H,P$4,Transactions!$A:$A,$A282))</f>
        <v>0</v>
      </c>
      <c r="Q282" s="16" t="n">
        <f aca="false">IF(YEAR($A282)&lt;&gt;Setup!$B$6,"",SUM(B282:C282))</f>
        <v>0</v>
      </c>
      <c r="R282" s="16" t="n">
        <f aca="false">IF(YEAR($A282)&lt;&gt;Setup!$B$6,"",SUM(D282:F282))</f>
        <v>0</v>
      </c>
      <c r="S282" s="16" t="n">
        <f aca="false">IF(YEAR($A282)&lt;&gt;Setup!$B$6,"",SUM(G282:L282))</f>
        <v>0</v>
      </c>
      <c r="T282" s="16" t="n">
        <f aca="false">IF(YEAR($A282)&lt;&gt;Setup!$B$6,"",SUM(M282:P282))</f>
        <v>0</v>
      </c>
      <c r="U282" s="20" t="n">
        <f aca="false">IF(YEAR($A282)&lt;&gt;Setup!$B$6,"",SUM(B282:P282))</f>
        <v>0</v>
      </c>
      <c r="V282" s="20" t="n">
        <f aca="false">IF(YEAR($A282)&lt;&gt;Setup!$B$6,"",N(V281)+U282)</f>
        <v>0</v>
      </c>
    </row>
    <row r="283" customFormat="false" ht="15" hidden="false" customHeight="false" outlineLevel="0" collapsed="false">
      <c r="A283" s="19" t="n">
        <f aca="false">DATE(Setup!$B$6,1,1)+278</f>
        <v>46301</v>
      </c>
      <c r="B283" s="16" t="n">
        <f aca="false">IF(YEAR($A283)&lt;&gt;Setup!$B$6,"",SUMIFS(Transactions!$G:$G,Transactions!$H:$H,B$4,Transactions!$A:$A,$A283))</f>
        <v>0</v>
      </c>
      <c r="C283" s="16" t="n">
        <f aca="false">IF(YEAR($A283)&lt;&gt;Setup!$B$6,"",SUMIFS(Transactions!$G:$G,Transactions!$H:$H,C$4,Transactions!$A:$A,$A283))</f>
        <v>0</v>
      </c>
      <c r="D283" s="16" t="n">
        <f aca="false">IF(YEAR($A283)&lt;&gt;Setup!$B$6,"",SUMIFS(Transactions!$G:$G,Transactions!$H:$H,D$4,Transactions!$A:$A,$A283))</f>
        <v>0</v>
      </c>
      <c r="E283" s="16" t="n">
        <f aca="false">IF(YEAR($A283)&lt;&gt;Setup!$B$6,"",SUMIFS(Transactions!$G:$G,Transactions!$H:$H,E$4,Transactions!$A:$A,$A283))</f>
        <v>0</v>
      </c>
      <c r="F283" s="16" t="n">
        <f aca="false">IF(YEAR($A283)&lt;&gt;Setup!$B$6,"",SUMIFS(Transactions!$G:$G,Transactions!$H:$H,F$4,Transactions!$A:$A,$A283))</f>
        <v>0</v>
      </c>
      <c r="G283" s="16" t="n">
        <f aca="false">IF(YEAR($A283)&lt;&gt;Setup!$B$6,"",SUMIFS(Transactions!$G:$G,Transactions!$H:$H,G$4,Transactions!$A:$A,$A283))</f>
        <v>0</v>
      </c>
      <c r="H283" s="16" t="n">
        <f aca="false">IF(YEAR($A283)&lt;&gt;Setup!$B$6,"",SUMIFS(Transactions!$G:$G,Transactions!$H:$H,H$4,Transactions!$A:$A,$A283))</f>
        <v>0</v>
      </c>
      <c r="I283" s="16" t="n">
        <f aca="false">IF(YEAR($A283)&lt;&gt;Setup!$B$6,"",SUMIFS(Transactions!$G:$G,Transactions!$H:$H,I$4,Transactions!$A:$A,$A283))</f>
        <v>0</v>
      </c>
      <c r="J283" s="16" t="n">
        <f aca="false">IF(YEAR($A283)&lt;&gt;Setup!$B$6,"",SUMIFS(Transactions!$G:$G,Transactions!$H:$H,J$4,Transactions!$A:$A,$A283))</f>
        <v>0</v>
      </c>
      <c r="K283" s="16" t="n">
        <f aca="false">IF(YEAR($A283)&lt;&gt;Setup!$B$6,"",SUMIFS(Transactions!$G:$G,Transactions!$H:$H,K$4,Transactions!$A:$A,$A283))</f>
        <v>0</v>
      </c>
      <c r="L283" s="16" t="n">
        <f aca="false">IF(YEAR($A283)&lt;&gt;Setup!$B$6,"",SUMIFS(Transactions!$G:$G,Transactions!$H:$H,L$4,Transactions!$A:$A,$A283))</f>
        <v>0</v>
      </c>
      <c r="M283" s="16" t="n">
        <f aca="false">IF(YEAR($A283)&lt;&gt;Setup!$B$6,"",SUMIFS(Transactions!$G:$G,Transactions!$H:$H,M$4,Transactions!$A:$A,$A283))</f>
        <v>0</v>
      </c>
      <c r="N283" s="16" t="n">
        <f aca="false">IF(YEAR($A283)&lt;&gt;Setup!$B$6,"",SUMIFS(Transactions!$G:$G,Transactions!$H:$H,N$4,Transactions!$A:$A,$A283))</f>
        <v>0</v>
      </c>
      <c r="O283" s="16" t="n">
        <f aca="false">IF(YEAR($A283)&lt;&gt;Setup!$B$6,"",SUMIFS(Transactions!$G:$G,Transactions!$H:$H,O$4,Transactions!$A:$A,$A283))</f>
        <v>0</v>
      </c>
      <c r="P283" s="16" t="n">
        <f aca="false">IF(YEAR($A283)&lt;&gt;Setup!$B$6,"",SUMIFS(Transactions!$G:$G,Transactions!$H:$H,P$4,Transactions!$A:$A,$A283))</f>
        <v>0</v>
      </c>
      <c r="Q283" s="16" t="n">
        <f aca="false">IF(YEAR($A283)&lt;&gt;Setup!$B$6,"",SUM(B283:C283))</f>
        <v>0</v>
      </c>
      <c r="R283" s="16" t="n">
        <f aca="false">IF(YEAR($A283)&lt;&gt;Setup!$B$6,"",SUM(D283:F283))</f>
        <v>0</v>
      </c>
      <c r="S283" s="16" t="n">
        <f aca="false">IF(YEAR($A283)&lt;&gt;Setup!$B$6,"",SUM(G283:L283))</f>
        <v>0</v>
      </c>
      <c r="T283" s="16" t="n">
        <f aca="false">IF(YEAR($A283)&lt;&gt;Setup!$B$6,"",SUM(M283:P283))</f>
        <v>0</v>
      </c>
      <c r="U283" s="20" t="n">
        <f aca="false">IF(YEAR($A283)&lt;&gt;Setup!$B$6,"",SUM(B283:P283))</f>
        <v>0</v>
      </c>
      <c r="V283" s="20" t="n">
        <f aca="false">IF(YEAR($A283)&lt;&gt;Setup!$B$6,"",N(V282)+U283)</f>
        <v>0</v>
      </c>
    </row>
    <row r="284" customFormat="false" ht="15" hidden="false" customHeight="false" outlineLevel="0" collapsed="false">
      <c r="A284" s="19" t="n">
        <f aca="false">DATE(Setup!$B$6,1,1)+279</f>
        <v>46302</v>
      </c>
      <c r="B284" s="16" t="n">
        <f aca="false">IF(YEAR($A284)&lt;&gt;Setup!$B$6,"",SUMIFS(Transactions!$G:$G,Transactions!$H:$H,B$4,Transactions!$A:$A,$A284))</f>
        <v>0</v>
      </c>
      <c r="C284" s="16" t="n">
        <f aca="false">IF(YEAR($A284)&lt;&gt;Setup!$B$6,"",SUMIFS(Transactions!$G:$G,Transactions!$H:$H,C$4,Transactions!$A:$A,$A284))</f>
        <v>0</v>
      </c>
      <c r="D284" s="16" t="n">
        <f aca="false">IF(YEAR($A284)&lt;&gt;Setup!$B$6,"",SUMIFS(Transactions!$G:$G,Transactions!$H:$H,D$4,Transactions!$A:$A,$A284))</f>
        <v>0</v>
      </c>
      <c r="E284" s="16" t="n">
        <f aca="false">IF(YEAR($A284)&lt;&gt;Setup!$B$6,"",SUMIFS(Transactions!$G:$G,Transactions!$H:$H,E$4,Transactions!$A:$A,$A284))</f>
        <v>0</v>
      </c>
      <c r="F284" s="16" t="n">
        <f aca="false">IF(YEAR($A284)&lt;&gt;Setup!$B$6,"",SUMIFS(Transactions!$G:$G,Transactions!$H:$H,F$4,Transactions!$A:$A,$A284))</f>
        <v>0</v>
      </c>
      <c r="G284" s="16" t="n">
        <f aca="false">IF(YEAR($A284)&lt;&gt;Setup!$B$6,"",SUMIFS(Transactions!$G:$G,Transactions!$H:$H,G$4,Transactions!$A:$A,$A284))</f>
        <v>0</v>
      </c>
      <c r="H284" s="16" t="n">
        <f aca="false">IF(YEAR($A284)&lt;&gt;Setup!$B$6,"",SUMIFS(Transactions!$G:$G,Transactions!$H:$H,H$4,Transactions!$A:$A,$A284))</f>
        <v>0</v>
      </c>
      <c r="I284" s="16" t="n">
        <f aca="false">IF(YEAR($A284)&lt;&gt;Setup!$B$6,"",SUMIFS(Transactions!$G:$G,Transactions!$H:$H,I$4,Transactions!$A:$A,$A284))</f>
        <v>0</v>
      </c>
      <c r="J284" s="16" t="n">
        <f aca="false">IF(YEAR($A284)&lt;&gt;Setup!$B$6,"",SUMIFS(Transactions!$G:$G,Transactions!$H:$H,J$4,Transactions!$A:$A,$A284))</f>
        <v>0</v>
      </c>
      <c r="K284" s="16" t="n">
        <f aca="false">IF(YEAR($A284)&lt;&gt;Setup!$B$6,"",SUMIFS(Transactions!$G:$G,Transactions!$H:$H,K$4,Transactions!$A:$A,$A284))</f>
        <v>0</v>
      </c>
      <c r="L284" s="16" t="n">
        <f aca="false">IF(YEAR($A284)&lt;&gt;Setup!$B$6,"",SUMIFS(Transactions!$G:$G,Transactions!$H:$H,L$4,Transactions!$A:$A,$A284))</f>
        <v>0</v>
      </c>
      <c r="M284" s="16" t="n">
        <f aca="false">IF(YEAR($A284)&lt;&gt;Setup!$B$6,"",SUMIFS(Transactions!$G:$G,Transactions!$H:$H,M$4,Transactions!$A:$A,$A284))</f>
        <v>0</v>
      </c>
      <c r="N284" s="16" t="n">
        <f aca="false">IF(YEAR($A284)&lt;&gt;Setup!$B$6,"",SUMIFS(Transactions!$G:$G,Transactions!$H:$H,N$4,Transactions!$A:$A,$A284))</f>
        <v>0</v>
      </c>
      <c r="O284" s="16" t="n">
        <f aca="false">IF(YEAR($A284)&lt;&gt;Setup!$B$6,"",SUMIFS(Transactions!$G:$G,Transactions!$H:$H,O$4,Transactions!$A:$A,$A284))</f>
        <v>0</v>
      </c>
      <c r="P284" s="16" t="n">
        <f aca="false">IF(YEAR($A284)&lt;&gt;Setup!$B$6,"",SUMIFS(Transactions!$G:$G,Transactions!$H:$H,P$4,Transactions!$A:$A,$A284))</f>
        <v>0</v>
      </c>
      <c r="Q284" s="16" t="n">
        <f aca="false">IF(YEAR($A284)&lt;&gt;Setup!$B$6,"",SUM(B284:C284))</f>
        <v>0</v>
      </c>
      <c r="R284" s="16" t="n">
        <f aca="false">IF(YEAR($A284)&lt;&gt;Setup!$B$6,"",SUM(D284:F284))</f>
        <v>0</v>
      </c>
      <c r="S284" s="16" t="n">
        <f aca="false">IF(YEAR($A284)&lt;&gt;Setup!$B$6,"",SUM(G284:L284))</f>
        <v>0</v>
      </c>
      <c r="T284" s="16" t="n">
        <f aca="false">IF(YEAR($A284)&lt;&gt;Setup!$B$6,"",SUM(M284:P284))</f>
        <v>0</v>
      </c>
      <c r="U284" s="20" t="n">
        <f aca="false">IF(YEAR($A284)&lt;&gt;Setup!$B$6,"",SUM(B284:P284))</f>
        <v>0</v>
      </c>
      <c r="V284" s="20" t="n">
        <f aca="false">IF(YEAR($A284)&lt;&gt;Setup!$B$6,"",N(V283)+U284)</f>
        <v>0</v>
      </c>
    </row>
    <row r="285" customFormat="false" ht="15" hidden="false" customHeight="false" outlineLevel="0" collapsed="false">
      <c r="A285" s="19" t="n">
        <f aca="false">DATE(Setup!$B$6,1,1)+280</f>
        <v>46303</v>
      </c>
      <c r="B285" s="16" t="n">
        <f aca="false">IF(YEAR($A285)&lt;&gt;Setup!$B$6,"",SUMIFS(Transactions!$G:$G,Transactions!$H:$H,B$4,Transactions!$A:$A,$A285))</f>
        <v>0</v>
      </c>
      <c r="C285" s="16" t="n">
        <f aca="false">IF(YEAR($A285)&lt;&gt;Setup!$B$6,"",SUMIFS(Transactions!$G:$G,Transactions!$H:$H,C$4,Transactions!$A:$A,$A285))</f>
        <v>0</v>
      </c>
      <c r="D285" s="16" t="n">
        <f aca="false">IF(YEAR($A285)&lt;&gt;Setup!$B$6,"",SUMIFS(Transactions!$G:$G,Transactions!$H:$H,D$4,Transactions!$A:$A,$A285))</f>
        <v>0</v>
      </c>
      <c r="E285" s="16" t="n">
        <f aca="false">IF(YEAR($A285)&lt;&gt;Setup!$B$6,"",SUMIFS(Transactions!$G:$G,Transactions!$H:$H,E$4,Transactions!$A:$A,$A285))</f>
        <v>0</v>
      </c>
      <c r="F285" s="16" t="n">
        <f aca="false">IF(YEAR($A285)&lt;&gt;Setup!$B$6,"",SUMIFS(Transactions!$G:$G,Transactions!$H:$H,F$4,Transactions!$A:$A,$A285))</f>
        <v>0</v>
      </c>
      <c r="G285" s="16" t="n">
        <f aca="false">IF(YEAR($A285)&lt;&gt;Setup!$B$6,"",SUMIFS(Transactions!$G:$G,Transactions!$H:$H,G$4,Transactions!$A:$A,$A285))</f>
        <v>0</v>
      </c>
      <c r="H285" s="16" t="n">
        <f aca="false">IF(YEAR($A285)&lt;&gt;Setup!$B$6,"",SUMIFS(Transactions!$G:$G,Transactions!$H:$H,H$4,Transactions!$A:$A,$A285))</f>
        <v>0</v>
      </c>
      <c r="I285" s="16" t="n">
        <f aca="false">IF(YEAR($A285)&lt;&gt;Setup!$B$6,"",SUMIFS(Transactions!$G:$G,Transactions!$H:$H,I$4,Transactions!$A:$A,$A285))</f>
        <v>0</v>
      </c>
      <c r="J285" s="16" t="n">
        <f aca="false">IF(YEAR($A285)&lt;&gt;Setup!$B$6,"",SUMIFS(Transactions!$G:$G,Transactions!$H:$H,J$4,Transactions!$A:$A,$A285))</f>
        <v>0</v>
      </c>
      <c r="K285" s="16" t="n">
        <f aca="false">IF(YEAR($A285)&lt;&gt;Setup!$B$6,"",SUMIFS(Transactions!$G:$G,Transactions!$H:$H,K$4,Transactions!$A:$A,$A285))</f>
        <v>0</v>
      </c>
      <c r="L285" s="16" t="n">
        <f aca="false">IF(YEAR($A285)&lt;&gt;Setup!$B$6,"",SUMIFS(Transactions!$G:$G,Transactions!$H:$H,L$4,Transactions!$A:$A,$A285))</f>
        <v>0</v>
      </c>
      <c r="M285" s="16" t="n">
        <f aca="false">IF(YEAR($A285)&lt;&gt;Setup!$B$6,"",SUMIFS(Transactions!$G:$G,Transactions!$H:$H,M$4,Transactions!$A:$A,$A285))</f>
        <v>0</v>
      </c>
      <c r="N285" s="16" t="n">
        <f aca="false">IF(YEAR($A285)&lt;&gt;Setup!$B$6,"",SUMIFS(Transactions!$G:$G,Transactions!$H:$H,N$4,Transactions!$A:$A,$A285))</f>
        <v>0</v>
      </c>
      <c r="O285" s="16" t="n">
        <f aca="false">IF(YEAR($A285)&lt;&gt;Setup!$B$6,"",SUMIFS(Transactions!$G:$G,Transactions!$H:$H,O$4,Transactions!$A:$A,$A285))</f>
        <v>0</v>
      </c>
      <c r="P285" s="16" t="n">
        <f aca="false">IF(YEAR($A285)&lt;&gt;Setup!$B$6,"",SUMIFS(Transactions!$G:$G,Transactions!$H:$H,P$4,Transactions!$A:$A,$A285))</f>
        <v>0</v>
      </c>
      <c r="Q285" s="16" t="n">
        <f aca="false">IF(YEAR($A285)&lt;&gt;Setup!$B$6,"",SUM(B285:C285))</f>
        <v>0</v>
      </c>
      <c r="R285" s="16" t="n">
        <f aca="false">IF(YEAR($A285)&lt;&gt;Setup!$B$6,"",SUM(D285:F285))</f>
        <v>0</v>
      </c>
      <c r="S285" s="16" t="n">
        <f aca="false">IF(YEAR($A285)&lt;&gt;Setup!$B$6,"",SUM(G285:L285))</f>
        <v>0</v>
      </c>
      <c r="T285" s="16" t="n">
        <f aca="false">IF(YEAR($A285)&lt;&gt;Setup!$B$6,"",SUM(M285:P285))</f>
        <v>0</v>
      </c>
      <c r="U285" s="20" t="n">
        <f aca="false">IF(YEAR($A285)&lt;&gt;Setup!$B$6,"",SUM(B285:P285))</f>
        <v>0</v>
      </c>
      <c r="V285" s="20" t="n">
        <f aca="false">IF(YEAR($A285)&lt;&gt;Setup!$B$6,"",N(V284)+U285)</f>
        <v>0</v>
      </c>
    </row>
    <row r="286" customFormat="false" ht="15" hidden="false" customHeight="false" outlineLevel="0" collapsed="false">
      <c r="A286" s="19" t="n">
        <f aca="false">DATE(Setup!$B$6,1,1)+281</f>
        <v>46304</v>
      </c>
      <c r="B286" s="16" t="n">
        <f aca="false">IF(YEAR($A286)&lt;&gt;Setup!$B$6,"",SUMIFS(Transactions!$G:$G,Transactions!$H:$H,B$4,Transactions!$A:$A,$A286))</f>
        <v>0</v>
      </c>
      <c r="C286" s="16" t="n">
        <f aca="false">IF(YEAR($A286)&lt;&gt;Setup!$B$6,"",SUMIFS(Transactions!$G:$G,Transactions!$H:$H,C$4,Transactions!$A:$A,$A286))</f>
        <v>0</v>
      </c>
      <c r="D286" s="16" t="n">
        <f aca="false">IF(YEAR($A286)&lt;&gt;Setup!$B$6,"",SUMIFS(Transactions!$G:$G,Transactions!$H:$H,D$4,Transactions!$A:$A,$A286))</f>
        <v>0</v>
      </c>
      <c r="E286" s="16" t="n">
        <f aca="false">IF(YEAR($A286)&lt;&gt;Setup!$B$6,"",SUMIFS(Transactions!$G:$G,Transactions!$H:$H,E$4,Transactions!$A:$A,$A286))</f>
        <v>0</v>
      </c>
      <c r="F286" s="16" t="n">
        <f aca="false">IF(YEAR($A286)&lt;&gt;Setup!$B$6,"",SUMIFS(Transactions!$G:$G,Transactions!$H:$H,F$4,Transactions!$A:$A,$A286))</f>
        <v>0</v>
      </c>
      <c r="G286" s="16" t="n">
        <f aca="false">IF(YEAR($A286)&lt;&gt;Setup!$B$6,"",SUMIFS(Transactions!$G:$G,Transactions!$H:$H,G$4,Transactions!$A:$A,$A286))</f>
        <v>0</v>
      </c>
      <c r="H286" s="16" t="n">
        <f aca="false">IF(YEAR($A286)&lt;&gt;Setup!$B$6,"",SUMIFS(Transactions!$G:$G,Transactions!$H:$H,H$4,Transactions!$A:$A,$A286))</f>
        <v>0</v>
      </c>
      <c r="I286" s="16" t="n">
        <f aca="false">IF(YEAR($A286)&lt;&gt;Setup!$B$6,"",SUMIFS(Transactions!$G:$G,Transactions!$H:$H,I$4,Transactions!$A:$A,$A286))</f>
        <v>0</v>
      </c>
      <c r="J286" s="16" t="n">
        <f aca="false">IF(YEAR($A286)&lt;&gt;Setup!$B$6,"",SUMIFS(Transactions!$G:$G,Transactions!$H:$H,J$4,Transactions!$A:$A,$A286))</f>
        <v>0</v>
      </c>
      <c r="K286" s="16" t="n">
        <f aca="false">IF(YEAR($A286)&lt;&gt;Setup!$B$6,"",SUMIFS(Transactions!$G:$G,Transactions!$H:$H,K$4,Transactions!$A:$A,$A286))</f>
        <v>0</v>
      </c>
      <c r="L286" s="16" t="n">
        <f aca="false">IF(YEAR($A286)&lt;&gt;Setup!$B$6,"",SUMIFS(Transactions!$G:$G,Transactions!$H:$H,L$4,Transactions!$A:$A,$A286))</f>
        <v>0</v>
      </c>
      <c r="M286" s="16" t="n">
        <f aca="false">IF(YEAR($A286)&lt;&gt;Setup!$B$6,"",SUMIFS(Transactions!$G:$G,Transactions!$H:$H,M$4,Transactions!$A:$A,$A286))</f>
        <v>0</v>
      </c>
      <c r="N286" s="16" t="n">
        <f aca="false">IF(YEAR($A286)&lt;&gt;Setup!$B$6,"",SUMIFS(Transactions!$G:$G,Transactions!$H:$H,N$4,Transactions!$A:$A,$A286))</f>
        <v>0</v>
      </c>
      <c r="O286" s="16" t="n">
        <f aca="false">IF(YEAR($A286)&lt;&gt;Setup!$B$6,"",SUMIFS(Transactions!$G:$G,Transactions!$H:$H,O$4,Transactions!$A:$A,$A286))</f>
        <v>0</v>
      </c>
      <c r="P286" s="16" t="n">
        <f aca="false">IF(YEAR($A286)&lt;&gt;Setup!$B$6,"",SUMIFS(Transactions!$G:$G,Transactions!$H:$H,P$4,Transactions!$A:$A,$A286))</f>
        <v>0</v>
      </c>
      <c r="Q286" s="16" t="n">
        <f aca="false">IF(YEAR($A286)&lt;&gt;Setup!$B$6,"",SUM(B286:C286))</f>
        <v>0</v>
      </c>
      <c r="R286" s="16" t="n">
        <f aca="false">IF(YEAR($A286)&lt;&gt;Setup!$B$6,"",SUM(D286:F286))</f>
        <v>0</v>
      </c>
      <c r="S286" s="16" t="n">
        <f aca="false">IF(YEAR($A286)&lt;&gt;Setup!$B$6,"",SUM(G286:L286))</f>
        <v>0</v>
      </c>
      <c r="T286" s="16" t="n">
        <f aca="false">IF(YEAR($A286)&lt;&gt;Setup!$B$6,"",SUM(M286:P286))</f>
        <v>0</v>
      </c>
      <c r="U286" s="20" t="n">
        <f aca="false">IF(YEAR($A286)&lt;&gt;Setup!$B$6,"",SUM(B286:P286))</f>
        <v>0</v>
      </c>
      <c r="V286" s="20" t="n">
        <f aca="false">IF(YEAR($A286)&lt;&gt;Setup!$B$6,"",N(V285)+U286)</f>
        <v>0</v>
      </c>
    </row>
    <row r="287" customFormat="false" ht="15" hidden="false" customHeight="false" outlineLevel="0" collapsed="false">
      <c r="A287" s="19" t="n">
        <f aca="false">DATE(Setup!$B$6,1,1)+282</f>
        <v>46305</v>
      </c>
      <c r="B287" s="16" t="n">
        <f aca="false">IF(YEAR($A287)&lt;&gt;Setup!$B$6,"",SUMIFS(Transactions!$G:$G,Transactions!$H:$H,B$4,Transactions!$A:$A,$A287))</f>
        <v>0</v>
      </c>
      <c r="C287" s="16" t="n">
        <f aca="false">IF(YEAR($A287)&lt;&gt;Setup!$B$6,"",SUMIFS(Transactions!$G:$G,Transactions!$H:$H,C$4,Transactions!$A:$A,$A287))</f>
        <v>0</v>
      </c>
      <c r="D287" s="16" t="n">
        <f aca="false">IF(YEAR($A287)&lt;&gt;Setup!$B$6,"",SUMIFS(Transactions!$G:$G,Transactions!$H:$H,D$4,Transactions!$A:$A,$A287))</f>
        <v>0</v>
      </c>
      <c r="E287" s="16" t="n">
        <f aca="false">IF(YEAR($A287)&lt;&gt;Setup!$B$6,"",SUMIFS(Transactions!$G:$G,Transactions!$H:$H,E$4,Transactions!$A:$A,$A287))</f>
        <v>0</v>
      </c>
      <c r="F287" s="16" t="n">
        <f aca="false">IF(YEAR($A287)&lt;&gt;Setup!$B$6,"",SUMIFS(Transactions!$G:$G,Transactions!$H:$H,F$4,Transactions!$A:$A,$A287))</f>
        <v>0</v>
      </c>
      <c r="G287" s="16" t="n">
        <f aca="false">IF(YEAR($A287)&lt;&gt;Setup!$B$6,"",SUMIFS(Transactions!$G:$G,Transactions!$H:$H,G$4,Transactions!$A:$A,$A287))</f>
        <v>0</v>
      </c>
      <c r="H287" s="16" t="n">
        <f aca="false">IF(YEAR($A287)&lt;&gt;Setup!$B$6,"",SUMIFS(Transactions!$G:$G,Transactions!$H:$H,H$4,Transactions!$A:$A,$A287))</f>
        <v>0</v>
      </c>
      <c r="I287" s="16" t="n">
        <f aca="false">IF(YEAR($A287)&lt;&gt;Setup!$B$6,"",SUMIFS(Transactions!$G:$G,Transactions!$H:$H,I$4,Transactions!$A:$A,$A287))</f>
        <v>0</v>
      </c>
      <c r="J287" s="16" t="n">
        <f aca="false">IF(YEAR($A287)&lt;&gt;Setup!$B$6,"",SUMIFS(Transactions!$G:$G,Transactions!$H:$H,J$4,Transactions!$A:$A,$A287))</f>
        <v>0</v>
      </c>
      <c r="K287" s="16" t="n">
        <f aca="false">IF(YEAR($A287)&lt;&gt;Setup!$B$6,"",SUMIFS(Transactions!$G:$G,Transactions!$H:$H,K$4,Transactions!$A:$A,$A287))</f>
        <v>0</v>
      </c>
      <c r="L287" s="16" t="n">
        <f aca="false">IF(YEAR($A287)&lt;&gt;Setup!$B$6,"",SUMIFS(Transactions!$G:$G,Transactions!$H:$H,L$4,Transactions!$A:$A,$A287))</f>
        <v>0</v>
      </c>
      <c r="M287" s="16" t="n">
        <f aca="false">IF(YEAR($A287)&lt;&gt;Setup!$B$6,"",SUMIFS(Transactions!$G:$G,Transactions!$H:$H,M$4,Transactions!$A:$A,$A287))</f>
        <v>0</v>
      </c>
      <c r="N287" s="16" t="n">
        <f aca="false">IF(YEAR($A287)&lt;&gt;Setup!$B$6,"",SUMIFS(Transactions!$G:$G,Transactions!$H:$H,N$4,Transactions!$A:$A,$A287))</f>
        <v>0</v>
      </c>
      <c r="O287" s="16" t="n">
        <f aca="false">IF(YEAR($A287)&lt;&gt;Setup!$B$6,"",SUMIFS(Transactions!$G:$G,Transactions!$H:$H,O$4,Transactions!$A:$A,$A287))</f>
        <v>0</v>
      </c>
      <c r="P287" s="16" t="n">
        <f aca="false">IF(YEAR($A287)&lt;&gt;Setup!$B$6,"",SUMIFS(Transactions!$G:$G,Transactions!$H:$H,P$4,Transactions!$A:$A,$A287))</f>
        <v>0</v>
      </c>
      <c r="Q287" s="16" t="n">
        <f aca="false">IF(YEAR($A287)&lt;&gt;Setup!$B$6,"",SUM(B287:C287))</f>
        <v>0</v>
      </c>
      <c r="R287" s="16" t="n">
        <f aca="false">IF(YEAR($A287)&lt;&gt;Setup!$B$6,"",SUM(D287:F287))</f>
        <v>0</v>
      </c>
      <c r="S287" s="16" t="n">
        <f aca="false">IF(YEAR($A287)&lt;&gt;Setup!$B$6,"",SUM(G287:L287))</f>
        <v>0</v>
      </c>
      <c r="T287" s="16" t="n">
        <f aca="false">IF(YEAR($A287)&lt;&gt;Setup!$B$6,"",SUM(M287:P287))</f>
        <v>0</v>
      </c>
      <c r="U287" s="20" t="n">
        <f aca="false">IF(YEAR($A287)&lt;&gt;Setup!$B$6,"",SUM(B287:P287))</f>
        <v>0</v>
      </c>
      <c r="V287" s="20" t="n">
        <f aca="false">IF(YEAR($A287)&lt;&gt;Setup!$B$6,"",N(V286)+U287)</f>
        <v>0</v>
      </c>
    </row>
    <row r="288" customFormat="false" ht="15" hidden="false" customHeight="false" outlineLevel="0" collapsed="false">
      <c r="A288" s="19" t="n">
        <f aca="false">DATE(Setup!$B$6,1,1)+283</f>
        <v>46306</v>
      </c>
      <c r="B288" s="16" t="n">
        <f aca="false">IF(YEAR($A288)&lt;&gt;Setup!$B$6,"",SUMIFS(Transactions!$G:$G,Transactions!$H:$H,B$4,Transactions!$A:$A,$A288))</f>
        <v>0</v>
      </c>
      <c r="C288" s="16" t="n">
        <f aca="false">IF(YEAR($A288)&lt;&gt;Setup!$B$6,"",SUMIFS(Transactions!$G:$G,Transactions!$H:$H,C$4,Transactions!$A:$A,$A288))</f>
        <v>0</v>
      </c>
      <c r="D288" s="16" t="n">
        <f aca="false">IF(YEAR($A288)&lt;&gt;Setup!$B$6,"",SUMIFS(Transactions!$G:$G,Transactions!$H:$H,D$4,Transactions!$A:$A,$A288))</f>
        <v>0</v>
      </c>
      <c r="E288" s="16" t="n">
        <f aca="false">IF(YEAR($A288)&lt;&gt;Setup!$B$6,"",SUMIFS(Transactions!$G:$G,Transactions!$H:$H,E$4,Transactions!$A:$A,$A288))</f>
        <v>0</v>
      </c>
      <c r="F288" s="16" t="n">
        <f aca="false">IF(YEAR($A288)&lt;&gt;Setup!$B$6,"",SUMIFS(Transactions!$G:$G,Transactions!$H:$H,F$4,Transactions!$A:$A,$A288))</f>
        <v>0</v>
      </c>
      <c r="G288" s="16" t="n">
        <f aca="false">IF(YEAR($A288)&lt;&gt;Setup!$B$6,"",SUMIFS(Transactions!$G:$G,Transactions!$H:$H,G$4,Transactions!$A:$A,$A288))</f>
        <v>0</v>
      </c>
      <c r="H288" s="16" t="n">
        <f aca="false">IF(YEAR($A288)&lt;&gt;Setup!$B$6,"",SUMIFS(Transactions!$G:$G,Transactions!$H:$H,H$4,Transactions!$A:$A,$A288))</f>
        <v>0</v>
      </c>
      <c r="I288" s="16" t="n">
        <f aca="false">IF(YEAR($A288)&lt;&gt;Setup!$B$6,"",SUMIFS(Transactions!$G:$G,Transactions!$H:$H,I$4,Transactions!$A:$A,$A288))</f>
        <v>0</v>
      </c>
      <c r="J288" s="16" t="n">
        <f aca="false">IF(YEAR($A288)&lt;&gt;Setup!$B$6,"",SUMIFS(Transactions!$G:$G,Transactions!$H:$H,J$4,Transactions!$A:$A,$A288))</f>
        <v>0</v>
      </c>
      <c r="K288" s="16" t="n">
        <f aca="false">IF(YEAR($A288)&lt;&gt;Setup!$B$6,"",SUMIFS(Transactions!$G:$G,Transactions!$H:$H,K$4,Transactions!$A:$A,$A288))</f>
        <v>0</v>
      </c>
      <c r="L288" s="16" t="n">
        <f aca="false">IF(YEAR($A288)&lt;&gt;Setup!$B$6,"",SUMIFS(Transactions!$G:$G,Transactions!$H:$H,L$4,Transactions!$A:$A,$A288))</f>
        <v>0</v>
      </c>
      <c r="M288" s="16" t="n">
        <f aca="false">IF(YEAR($A288)&lt;&gt;Setup!$B$6,"",SUMIFS(Transactions!$G:$G,Transactions!$H:$H,M$4,Transactions!$A:$A,$A288))</f>
        <v>0</v>
      </c>
      <c r="N288" s="16" t="n">
        <f aca="false">IF(YEAR($A288)&lt;&gt;Setup!$B$6,"",SUMIFS(Transactions!$G:$G,Transactions!$H:$H,N$4,Transactions!$A:$A,$A288))</f>
        <v>0</v>
      </c>
      <c r="O288" s="16" t="n">
        <f aca="false">IF(YEAR($A288)&lt;&gt;Setup!$B$6,"",SUMIFS(Transactions!$G:$G,Transactions!$H:$H,O$4,Transactions!$A:$A,$A288))</f>
        <v>0</v>
      </c>
      <c r="P288" s="16" t="n">
        <f aca="false">IF(YEAR($A288)&lt;&gt;Setup!$B$6,"",SUMIFS(Transactions!$G:$G,Transactions!$H:$H,P$4,Transactions!$A:$A,$A288))</f>
        <v>0</v>
      </c>
      <c r="Q288" s="16" t="n">
        <f aca="false">IF(YEAR($A288)&lt;&gt;Setup!$B$6,"",SUM(B288:C288))</f>
        <v>0</v>
      </c>
      <c r="R288" s="16" t="n">
        <f aca="false">IF(YEAR($A288)&lt;&gt;Setup!$B$6,"",SUM(D288:F288))</f>
        <v>0</v>
      </c>
      <c r="S288" s="16" t="n">
        <f aca="false">IF(YEAR($A288)&lt;&gt;Setup!$B$6,"",SUM(G288:L288))</f>
        <v>0</v>
      </c>
      <c r="T288" s="16" t="n">
        <f aca="false">IF(YEAR($A288)&lt;&gt;Setup!$B$6,"",SUM(M288:P288))</f>
        <v>0</v>
      </c>
      <c r="U288" s="20" t="n">
        <f aca="false">IF(YEAR($A288)&lt;&gt;Setup!$B$6,"",SUM(B288:P288))</f>
        <v>0</v>
      </c>
      <c r="V288" s="20" t="n">
        <f aca="false">IF(YEAR($A288)&lt;&gt;Setup!$B$6,"",N(V287)+U288)</f>
        <v>0</v>
      </c>
    </row>
    <row r="289" customFormat="false" ht="15" hidden="false" customHeight="false" outlineLevel="0" collapsed="false">
      <c r="A289" s="19" t="n">
        <f aca="false">DATE(Setup!$B$6,1,1)+284</f>
        <v>46307</v>
      </c>
      <c r="B289" s="16" t="n">
        <f aca="false">IF(YEAR($A289)&lt;&gt;Setup!$B$6,"",SUMIFS(Transactions!$G:$G,Transactions!$H:$H,B$4,Transactions!$A:$A,$A289))</f>
        <v>0</v>
      </c>
      <c r="C289" s="16" t="n">
        <f aca="false">IF(YEAR($A289)&lt;&gt;Setup!$B$6,"",SUMIFS(Transactions!$G:$G,Transactions!$H:$H,C$4,Transactions!$A:$A,$A289))</f>
        <v>0</v>
      </c>
      <c r="D289" s="16" t="n">
        <f aca="false">IF(YEAR($A289)&lt;&gt;Setup!$B$6,"",SUMIFS(Transactions!$G:$G,Transactions!$H:$H,D$4,Transactions!$A:$A,$A289))</f>
        <v>0</v>
      </c>
      <c r="E289" s="16" t="n">
        <f aca="false">IF(YEAR($A289)&lt;&gt;Setup!$B$6,"",SUMIFS(Transactions!$G:$G,Transactions!$H:$H,E$4,Transactions!$A:$A,$A289))</f>
        <v>0</v>
      </c>
      <c r="F289" s="16" t="n">
        <f aca="false">IF(YEAR($A289)&lt;&gt;Setup!$B$6,"",SUMIFS(Transactions!$G:$G,Transactions!$H:$H,F$4,Transactions!$A:$A,$A289))</f>
        <v>0</v>
      </c>
      <c r="G289" s="16" t="n">
        <f aca="false">IF(YEAR($A289)&lt;&gt;Setup!$B$6,"",SUMIFS(Transactions!$G:$G,Transactions!$H:$H,G$4,Transactions!$A:$A,$A289))</f>
        <v>0</v>
      </c>
      <c r="H289" s="16" t="n">
        <f aca="false">IF(YEAR($A289)&lt;&gt;Setup!$B$6,"",SUMIFS(Transactions!$G:$G,Transactions!$H:$H,H$4,Transactions!$A:$A,$A289))</f>
        <v>0</v>
      </c>
      <c r="I289" s="16" t="n">
        <f aca="false">IF(YEAR($A289)&lt;&gt;Setup!$B$6,"",SUMIFS(Transactions!$G:$G,Transactions!$H:$H,I$4,Transactions!$A:$A,$A289))</f>
        <v>0</v>
      </c>
      <c r="J289" s="16" t="n">
        <f aca="false">IF(YEAR($A289)&lt;&gt;Setup!$B$6,"",SUMIFS(Transactions!$G:$G,Transactions!$H:$H,J$4,Transactions!$A:$A,$A289))</f>
        <v>0</v>
      </c>
      <c r="K289" s="16" t="n">
        <f aca="false">IF(YEAR($A289)&lt;&gt;Setup!$B$6,"",SUMIFS(Transactions!$G:$G,Transactions!$H:$H,K$4,Transactions!$A:$A,$A289))</f>
        <v>0</v>
      </c>
      <c r="L289" s="16" t="n">
        <f aca="false">IF(YEAR($A289)&lt;&gt;Setup!$B$6,"",SUMIFS(Transactions!$G:$G,Transactions!$H:$H,L$4,Transactions!$A:$A,$A289))</f>
        <v>0</v>
      </c>
      <c r="M289" s="16" t="n">
        <f aca="false">IF(YEAR($A289)&lt;&gt;Setup!$B$6,"",SUMIFS(Transactions!$G:$G,Transactions!$H:$H,M$4,Transactions!$A:$A,$A289))</f>
        <v>0</v>
      </c>
      <c r="N289" s="16" t="n">
        <f aca="false">IF(YEAR($A289)&lt;&gt;Setup!$B$6,"",SUMIFS(Transactions!$G:$G,Transactions!$H:$H,N$4,Transactions!$A:$A,$A289))</f>
        <v>0</v>
      </c>
      <c r="O289" s="16" t="n">
        <f aca="false">IF(YEAR($A289)&lt;&gt;Setup!$B$6,"",SUMIFS(Transactions!$G:$G,Transactions!$H:$H,O$4,Transactions!$A:$A,$A289))</f>
        <v>0</v>
      </c>
      <c r="P289" s="16" t="n">
        <f aca="false">IF(YEAR($A289)&lt;&gt;Setup!$B$6,"",SUMIFS(Transactions!$G:$G,Transactions!$H:$H,P$4,Transactions!$A:$A,$A289))</f>
        <v>0</v>
      </c>
      <c r="Q289" s="16" t="n">
        <f aca="false">IF(YEAR($A289)&lt;&gt;Setup!$B$6,"",SUM(B289:C289))</f>
        <v>0</v>
      </c>
      <c r="R289" s="16" t="n">
        <f aca="false">IF(YEAR($A289)&lt;&gt;Setup!$B$6,"",SUM(D289:F289))</f>
        <v>0</v>
      </c>
      <c r="S289" s="16" t="n">
        <f aca="false">IF(YEAR($A289)&lt;&gt;Setup!$B$6,"",SUM(G289:L289))</f>
        <v>0</v>
      </c>
      <c r="T289" s="16" t="n">
        <f aca="false">IF(YEAR($A289)&lt;&gt;Setup!$B$6,"",SUM(M289:P289))</f>
        <v>0</v>
      </c>
      <c r="U289" s="20" t="n">
        <f aca="false">IF(YEAR($A289)&lt;&gt;Setup!$B$6,"",SUM(B289:P289))</f>
        <v>0</v>
      </c>
      <c r="V289" s="20" t="n">
        <f aca="false">IF(YEAR($A289)&lt;&gt;Setup!$B$6,"",N(V288)+U289)</f>
        <v>0</v>
      </c>
    </row>
    <row r="290" customFormat="false" ht="15" hidden="false" customHeight="false" outlineLevel="0" collapsed="false">
      <c r="A290" s="19" t="n">
        <f aca="false">DATE(Setup!$B$6,1,1)+285</f>
        <v>46308</v>
      </c>
      <c r="B290" s="16" t="n">
        <f aca="false">IF(YEAR($A290)&lt;&gt;Setup!$B$6,"",SUMIFS(Transactions!$G:$G,Transactions!$H:$H,B$4,Transactions!$A:$A,$A290))</f>
        <v>0</v>
      </c>
      <c r="C290" s="16" t="n">
        <f aca="false">IF(YEAR($A290)&lt;&gt;Setup!$B$6,"",SUMIFS(Transactions!$G:$G,Transactions!$H:$H,C$4,Transactions!$A:$A,$A290))</f>
        <v>0</v>
      </c>
      <c r="D290" s="16" t="n">
        <f aca="false">IF(YEAR($A290)&lt;&gt;Setup!$B$6,"",SUMIFS(Transactions!$G:$G,Transactions!$H:$H,D$4,Transactions!$A:$A,$A290))</f>
        <v>0</v>
      </c>
      <c r="E290" s="16" t="n">
        <f aca="false">IF(YEAR($A290)&lt;&gt;Setup!$B$6,"",SUMIFS(Transactions!$G:$G,Transactions!$H:$H,E$4,Transactions!$A:$A,$A290))</f>
        <v>0</v>
      </c>
      <c r="F290" s="16" t="n">
        <f aca="false">IF(YEAR($A290)&lt;&gt;Setup!$B$6,"",SUMIFS(Transactions!$G:$G,Transactions!$H:$H,F$4,Transactions!$A:$A,$A290))</f>
        <v>0</v>
      </c>
      <c r="G290" s="16" t="n">
        <f aca="false">IF(YEAR($A290)&lt;&gt;Setup!$B$6,"",SUMIFS(Transactions!$G:$G,Transactions!$H:$H,G$4,Transactions!$A:$A,$A290))</f>
        <v>0</v>
      </c>
      <c r="H290" s="16" t="n">
        <f aca="false">IF(YEAR($A290)&lt;&gt;Setup!$B$6,"",SUMIFS(Transactions!$G:$G,Transactions!$H:$H,H$4,Transactions!$A:$A,$A290))</f>
        <v>0</v>
      </c>
      <c r="I290" s="16" t="n">
        <f aca="false">IF(YEAR($A290)&lt;&gt;Setup!$B$6,"",SUMIFS(Transactions!$G:$G,Transactions!$H:$H,I$4,Transactions!$A:$A,$A290))</f>
        <v>0</v>
      </c>
      <c r="J290" s="16" t="n">
        <f aca="false">IF(YEAR($A290)&lt;&gt;Setup!$B$6,"",SUMIFS(Transactions!$G:$G,Transactions!$H:$H,J$4,Transactions!$A:$A,$A290))</f>
        <v>0</v>
      </c>
      <c r="K290" s="16" t="n">
        <f aca="false">IF(YEAR($A290)&lt;&gt;Setup!$B$6,"",SUMIFS(Transactions!$G:$G,Transactions!$H:$H,K$4,Transactions!$A:$A,$A290))</f>
        <v>0</v>
      </c>
      <c r="L290" s="16" t="n">
        <f aca="false">IF(YEAR($A290)&lt;&gt;Setup!$B$6,"",SUMIFS(Transactions!$G:$G,Transactions!$H:$H,L$4,Transactions!$A:$A,$A290))</f>
        <v>0</v>
      </c>
      <c r="M290" s="16" t="n">
        <f aca="false">IF(YEAR($A290)&lt;&gt;Setup!$B$6,"",SUMIFS(Transactions!$G:$G,Transactions!$H:$H,M$4,Transactions!$A:$A,$A290))</f>
        <v>0</v>
      </c>
      <c r="N290" s="16" t="n">
        <f aca="false">IF(YEAR($A290)&lt;&gt;Setup!$B$6,"",SUMIFS(Transactions!$G:$G,Transactions!$H:$H,N$4,Transactions!$A:$A,$A290))</f>
        <v>0</v>
      </c>
      <c r="O290" s="16" t="n">
        <f aca="false">IF(YEAR($A290)&lt;&gt;Setup!$B$6,"",SUMIFS(Transactions!$G:$G,Transactions!$H:$H,O$4,Transactions!$A:$A,$A290))</f>
        <v>0</v>
      </c>
      <c r="P290" s="16" t="n">
        <f aca="false">IF(YEAR($A290)&lt;&gt;Setup!$B$6,"",SUMIFS(Transactions!$G:$G,Transactions!$H:$H,P$4,Transactions!$A:$A,$A290))</f>
        <v>0</v>
      </c>
      <c r="Q290" s="16" t="n">
        <f aca="false">IF(YEAR($A290)&lt;&gt;Setup!$B$6,"",SUM(B290:C290))</f>
        <v>0</v>
      </c>
      <c r="R290" s="16" t="n">
        <f aca="false">IF(YEAR($A290)&lt;&gt;Setup!$B$6,"",SUM(D290:F290))</f>
        <v>0</v>
      </c>
      <c r="S290" s="16" t="n">
        <f aca="false">IF(YEAR($A290)&lt;&gt;Setup!$B$6,"",SUM(G290:L290))</f>
        <v>0</v>
      </c>
      <c r="T290" s="16" t="n">
        <f aca="false">IF(YEAR($A290)&lt;&gt;Setup!$B$6,"",SUM(M290:P290))</f>
        <v>0</v>
      </c>
      <c r="U290" s="20" t="n">
        <f aca="false">IF(YEAR($A290)&lt;&gt;Setup!$B$6,"",SUM(B290:P290))</f>
        <v>0</v>
      </c>
      <c r="V290" s="20" t="n">
        <f aca="false">IF(YEAR($A290)&lt;&gt;Setup!$B$6,"",N(V289)+U290)</f>
        <v>0</v>
      </c>
    </row>
    <row r="291" customFormat="false" ht="15" hidden="false" customHeight="false" outlineLevel="0" collapsed="false">
      <c r="A291" s="19" t="n">
        <f aca="false">DATE(Setup!$B$6,1,1)+286</f>
        <v>46309</v>
      </c>
      <c r="B291" s="16" t="n">
        <f aca="false">IF(YEAR($A291)&lt;&gt;Setup!$B$6,"",SUMIFS(Transactions!$G:$G,Transactions!$H:$H,B$4,Transactions!$A:$A,$A291))</f>
        <v>0</v>
      </c>
      <c r="C291" s="16" t="n">
        <f aca="false">IF(YEAR($A291)&lt;&gt;Setup!$B$6,"",SUMIFS(Transactions!$G:$G,Transactions!$H:$H,C$4,Transactions!$A:$A,$A291))</f>
        <v>0</v>
      </c>
      <c r="D291" s="16" t="n">
        <f aca="false">IF(YEAR($A291)&lt;&gt;Setup!$B$6,"",SUMIFS(Transactions!$G:$G,Transactions!$H:$H,D$4,Transactions!$A:$A,$A291))</f>
        <v>0</v>
      </c>
      <c r="E291" s="16" t="n">
        <f aca="false">IF(YEAR($A291)&lt;&gt;Setup!$B$6,"",SUMIFS(Transactions!$G:$G,Transactions!$H:$H,E$4,Transactions!$A:$A,$A291))</f>
        <v>0</v>
      </c>
      <c r="F291" s="16" t="n">
        <f aca="false">IF(YEAR($A291)&lt;&gt;Setup!$B$6,"",SUMIFS(Transactions!$G:$G,Transactions!$H:$H,F$4,Transactions!$A:$A,$A291))</f>
        <v>0</v>
      </c>
      <c r="G291" s="16" t="n">
        <f aca="false">IF(YEAR($A291)&lt;&gt;Setup!$B$6,"",SUMIFS(Transactions!$G:$G,Transactions!$H:$H,G$4,Transactions!$A:$A,$A291))</f>
        <v>0</v>
      </c>
      <c r="H291" s="16" t="n">
        <f aca="false">IF(YEAR($A291)&lt;&gt;Setup!$B$6,"",SUMIFS(Transactions!$G:$G,Transactions!$H:$H,H$4,Transactions!$A:$A,$A291))</f>
        <v>0</v>
      </c>
      <c r="I291" s="16" t="n">
        <f aca="false">IF(YEAR($A291)&lt;&gt;Setup!$B$6,"",SUMIFS(Transactions!$G:$G,Transactions!$H:$H,I$4,Transactions!$A:$A,$A291))</f>
        <v>0</v>
      </c>
      <c r="J291" s="16" t="n">
        <f aca="false">IF(YEAR($A291)&lt;&gt;Setup!$B$6,"",SUMIFS(Transactions!$G:$G,Transactions!$H:$H,J$4,Transactions!$A:$A,$A291))</f>
        <v>0</v>
      </c>
      <c r="K291" s="16" t="n">
        <f aca="false">IF(YEAR($A291)&lt;&gt;Setup!$B$6,"",SUMIFS(Transactions!$G:$G,Transactions!$H:$H,K$4,Transactions!$A:$A,$A291))</f>
        <v>0</v>
      </c>
      <c r="L291" s="16" t="n">
        <f aca="false">IF(YEAR($A291)&lt;&gt;Setup!$B$6,"",SUMIFS(Transactions!$G:$G,Transactions!$H:$H,L$4,Transactions!$A:$A,$A291))</f>
        <v>0</v>
      </c>
      <c r="M291" s="16" t="n">
        <f aca="false">IF(YEAR($A291)&lt;&gt;Setup!$B$6,"",SUMIFS(Transactions!$G:$G,Transactions!$H:$H,M$4,Transactions!$A:$A,$A291))</f>
        <v>0</v>
      </c>
      <c r="N291" s="16" t="n">
        <f aca="false">IF(YEAR($A291)&lt;&gt;Setup!$B$6,"",SUMIFS(Transactions!$G:$G,Transactions!$H:$H,N$4,Transactions!$A:$A,$A291))</f>
        <v>0</v>
      </c>
      <c r="O291" s="16" t="n">
        <f aca="false">IF(YEAR($A291)&lt;&gt;Setup!$B$6,"",SUMIFS(Transactions!$G:$G,Transactions!$H:$H,O$4,Transactions!$A:$A,$A291))</f>
        <v>0</v>
      </c>
      <c r="P291" s="16" t="n">
        <f aca="false">IF(YEAR($A291)&lt;&gt;Setup!$B$6,"",SUMIFS(Transactions!$G:$G,Transactions!$H:$H,P$4,Transactions!$A:$A,$A291))</f>
        <v>0</v>
      </c>
      <c r="Q291" s="16" t="n">
        <f aca="false">IF(YEAR($A291)&lt;&gt;Setup!$B$6,"",SUM(B291:C291))</f>
        <v>0</v>
      </c>
      <c r="R291" s="16" t="n">
        <f aca="false">IF(YEAR($A291)&lt;&gt;Setup!$B$6,"",SUM(D291:F291))</f>
        <v>0</v>
      </c>
      <c r="S291" s="16" t="n">
        <f aca="false">IF(YEAR($A291)&lt;&gt;Setup!$B$6,"",SUM(G291:L291))</f>
        <v>0</v>
      </c>
      <c r="T291" s="16" t="n">
        <f aca="false">IF(YEAR($A291)&lt;&gt;Setup!$B$6,"",SUM(M291:P291))</f>
        <v>0</v>
      </c>
      <c r="U291" s="20" t="n">
        <f aca="false">IF(YEAR($A291)&lt;&gt;Setup!$B$6,"",SUM(B291:P291))</f>
        <v>0</v>
      </c>
      <c r="V291" s="20" t="n">
        <f aca="false">IF(YEAR($A291)&lt;&gt;Setup!$B$6,"",N(V290)+U291)</f>
        <v>0</v>
      </c>
    </row>
    <row r="292" customFormat="false" ht="15" hidden="false" customHeight="false" outlineLevel="0" collapsed="false">
      <c r="A292" s="19" t="n">
        <f aca="false">DATE(Setup!$B$6,1,1)+287</f>
        <v>46310</v>
      </c>
      <c r="B292" s="16" t="n">
        <f aca="false">IF(YEAR($A292)&lt;&gt;Setup!$B$6,"",SUMIFS(Transactions!$G:$G,Transactions!$H:$H,B$4,Transactions!$A:$A,$A292))</f>
        <v>0</v>
      </c>
      <c r="C292" s="16" t="n">
        <f aca="false">IF(YEAR($A292)&lt;&gt;Setup!$B$6,"",SUMIFS(Transactions!$G:$G,Transactions!$H:$H,C$4,Transactions!$A:$A,$A292))</f>
        <v>0</v>
      </c>
      <c r="D292" s="16" t="n">
        <f aca="false">IF(YEAR($A292)&lt;&gt;Setup!$B$6,"",SUMIFS(Transactions!$G:$G,Transactions!$H:$H,D$4,Transactions!$A:$A,$A292))</f>
        <v>0</v>
      </c>
      <c r="E292" s="16" t="n">
        <f aca="false">IF(YEAR($A292)&lt;&gt;Setup!$B$6,"",SUMIFS(Transactions!$G:$G,Transactions!$H:$H,E$4,Transactions!$A:$A,$A292))</f>
        <v>0</v>
      </c>
      <c r="F292" s="16" t="n">
        <f aca="false">IF(YEAR($A292)&lt;&gt;Setup!$B$6,"",SUMIFS(Transactions!$G:$G,Transactions!$H:$H,F$4,Transactions!$A:$A,$A292))</f>
        <v>0</v>
      </c>
      <c r="G292" s="16" t="n">
        <f aca="false">IF(YEAR($A292)&lt;&gt;Setup!$B$6,"",SUMIFS(Transactions!$G:$G,Transactions!$H:$H,G$4,Transactions!$A:$A,$A292))</f>
        <v>0</v>
      </c>
      <c r="H292" s="16" t="n">
        <f aca="false">IF(YEAR($A292)&lt;&gt;Setup!$B$6,"",SUMIFS(Transactions!$G:$G,Transactions!$H:$H,H$4,Transactions!$A:$A,$A292))</f>
        <v>0</v>
      </c>
      <c r="I292" s="16" t="n">
        <f aca="false">IF(YEAR($A292)&lt;&gt;Setup!$B$6,"",SUMIFS(Transactions!$G:$G,Transactions!$H:$H,I$4,Transactions!$A:$A,$A292))</f>
        <v>0</v>
      </c>
      <c r="J292" s="16" t="n">
        <f aca="false">IF(YEAR($A292)&lt;&gt;Setup!$B$6,"",SUMIFS(Transactions!$G:$G,Transactions!$H:$H,J$4,Transactions!$A:$A,$A292))</f>
        <v>0</v>
      </c>
      <c r="K292" s="16" t="n">
        <f aca="false">IF(YEAR($A292)&lt;&gt;Setup!$B$6,"",SUMIFS(Transactions!$G:$G,Transactions!$H:$H,K$4,Transactions!$A:$A,$A292))</f>
        <v>0</v>
      </c>
      <c r="L292" s="16" t="n">
        <f aca="false">IF(YEAR($A292)&lt;&gt;Setup!$B$6,"",SUMIFS(Transactions!$G:$G,Transactions!$H:$H,L$4,Transactions!$A:$A,$A292))</f>
        <v>0</v>
      </c>
      <c r="M292" s="16" t="n">
        <f aca="false">IF(YEAR($A292)&lt;&gt;Setup!$B$6,"",SUMIFS(Transactions!$G:$G,Transactions!$H:$H,M$4,Transactions!$A:$A,$A292))</f>
        <v>0</v>
      </c>
      <c r="N292" s="16" t="n">
        <f aca="false">IF(YEAR($A292)&lt;&gt;Setup!$B$6,"",SUMIFS(Transactions!$G:$G,Transactions!$H:$H,N$4,Transactions!$A:$A,$A292))</f>
        <v>0</v>
      </c>
      <c r="O292" s="16" t="n">
        <f aca="false">IF(YEAR($A292)&lt;&gt;Setup!$B$6,"",SUMIFS(Transactions!$G:$G,Transactions!$H:$H,O$4,Transactions!$A:$A,$A292))</f>
        <v>0</v>
      </c>
      <c r="P292" s="16" t="n">
        <f aca="false">IF(YEAR($A292)&lt;&gt;Setup!$B$6,"",SUMIFS(Transactions!$G:$G,Transactions!$H:$H,P$4,Transactions!$A:$A,$A292))</f>
        <v>0</v>
      </c>
      <c r="Q292" s="16" t="n">
        <f aca="false">IF(YEAR($A292)&lt;&gt;Setup!$B$6,"",SUM(B292:C292))</f>
        <v>0</v>
      </c>
      <c r="R292" s="16" t="n">
        <f aca="false">IF(YEAR($A292)&lt;&gt;Setup!$B$6,"",SUM(D292:F292))</f>
        <v>0</v>
      </c>
      <c r="S292" s="16" t="n">
        <f aca="false">IF(YEAR($A292)&lt;&gt;Setup!$B$6,"",SUM(G292:L292))</f>
        <v>0</v>
      </c>
      <c r="T292" s="16" t="n">
        <f aca="false">IF(YEAR($A292)&lt;&gt;Setup!$B$6,"",SUM(M292:P292))</f>
        <v>0</v>
      </c>
      <c r="U292" s="20" t="n">
        <f aca="false">IF(YEAR($A292)&lt;&gt;Setup!$B$6,"",SUM(B292:P292))</f>
        <v>0</v>
      </c>
      <c r="V292" s="20" t="n">
        <f aca="false">IF(YEAR($A292)&lt;&gt;Setup!$B$6,"",N(V291)+U292)</f>
        <v>0</v>
      </c>
    </row>
    <row r="293" customFormat="false" ht="15" hidden="false" customHeight="false" outlineLevel="0" collapsed="false">
      <c r="A293" s="19" t="n">
        <f aca="false">DATE(Setup!$B$6,1,1)+288</f>
        <v>46311</v>
      </c>
      <c r="B293" s="16" t="n">
        <f aca="false">IF(YEAR($A293)&lt;&gt;Setup!$B$6,"",SUMIFS(Transactions!$G:$G,Transactions!$H:$H,B$4,Transactions!$A:$A,$A293))</f>
        <v>0</v>
      </c>
      <c r="C293" s="16" t="n">
        <f aca="false">IF(YEAR($A293)&lt;&gt;Setup!$B$6,"",SUMIFS(Transactions!$G:$G,Transactions!$H:$H,C$4,Transactions!$A:$A,$A293))</f>
        <v>0</v>
      </c>
      <c r="D293" s="16" t="n">
        <f aca="false">IF(YEAR($A293)&lt;&gt;Setup!$B$6,"",SUMIFS(Transactions!$G:$G,Transactions!$H:$H,D$4,Transactions!$A:$A,$A293))</f>
        <v>0</v>
      </c>
      <c r="E293" s="16" t="n">
        <f aca="false">IF(YEAR($A293)&lt;&gt;Setup!$B$6,"",SUMIFS(Transactions!$G:$G,Transactions!$H:$H,E$4,Transactions!$A:$A,$A293))</f>
        <v>0</v>
      </c>
      <c r="F293" s="16" t="n">
        <f aca="false">IF(YEAR($A293)&lt;&gt;Setup!$B$6,"",SUMIFS(Transactions!$G:$G,Transactions!$H:$H,F$4,Transactions!$A:$A,$A293))</f>
        <v>0</v>
      </c>
      <c r="G293" s="16" t="n">
        <f aca="false">IF(YEAR($A293)&lt;&gt;Setup!$B$6,"",SUMIFS(Transactions!$G:$G,Transactions!$H:$H,G$4,Transactions!$A:$A,$A293))</f>
        <v>0</v>
      </c>
      <c r="H293" s="16" t="n">
        <f aca="false">IF(YEAR($A293)&lt;&gt;Setup!$B$6,"",SUMIFS(Transactions!$G:$G,Transactions!$H:$H,H$4,Transactions!$A:$A,$A293))</f>
        <v>0</v>
      </c>
      <c r="I293" s="16" t="n">
        <f aca="false">IF(YEAR($A293)&lt;&gt;Setup!$B$6,"",SUMIFS(Transactions!$G:$G,Transactions!$H:$H,I$4,Transactions!$A:$A,$A293))</f>
        <v>0</v>
      </c>
      <c r="J293" s="16" t="n">
        <f aca="false">IF(YEAR($A293)&lt;&gt;Setup!$B$6,"",SUMIFS(Transactions!$G:$G,Transactions!$H:$H,J$4,Transactions!$A:$A,$A293))</f>
        <v>0</v>
      </c>
      <c r="K293" s="16" t="n">
        <f aca="false">IF(YEAR($A293)&lt;&gt;Setup!$B$6,"",SUMIFS(Transactions!$G:$G,Transactions!$H:$H,K$4,Transactions!$A:$A,$A293))</f>
        <v>0</v>
      </c>
      <c r="L293" s="16" t="n">
        <f aca="false">IF(YEAR($A293)&lt;&gt;Setup!$B$6,"",SUMIFS(Transactions!$G:$G,Transactions!$H:$H,L$4,Transactions!$A:$A,$A293))</f>
        <v>0</v>
      </c>
      <c r="M293" s="16" t="n">
        <f aca="false">IF(YEAR($A293)&lt;&gt;Setup!$B$6,"",SUMIFS(Transactions!$G:$G,Transactions!$H:$H,M$4,Transactions!$A:$A,$A293))</f>
        <v>0</v>
      </c>
      <c r="N293" s="16" t="n">
        <f aca="false">IF(YEAR($A293)&lt;&gt;Setup!$B$6,"",SUMIFS(Transactions!$G:$G,Transactions!$H:$H,N$4,Transactions!$A:$A,$A293))</f>
        <v>0</v>
      </c>
      <c r="O293" s="16" t="n">
        <f aca="false">IF(YEAR($A293)&lt;&gt;Setup!$B$6,"",SUMIFS(Transactions!$G:$G,Transactions!$H:$H,O$4,Transactions!$A:$A,$A293))</f>
        <v>0</v>
      </c>
      <c r="P293" s="16" t="n">
        <f aca="false">IF(YEAR($A293)&lt;&gt;Setup!$B$6,"",SUMIFS(Transactions!$G:$G,Transactions!$H:$H,P$4,Transactions!$A:$A,$A293))</f>
        <v>0</v>
      </c>
      <c r="Q293" s="16" t="n">
        <f aca="false">IF(YEAR($A293)&lt;&gt;Setup!$B$6,"",SUM(B293:C293))</f>
        <v>0</v>
      </c>
      <c r="R293" s="16" t="n">
        <f aca="false">IF(YEAR($A293)&lt;&gt;Setup!$B$6,"",SUM(D293:F293))</f>
        <v>0</v>
      </c>
      <c r="S293" s="16" t="n">
        <f aca="false">IF(YEAR($A293)&lt;&gt;Setup!$B$6,"",SUM(G293:L293))</f>
        <v>0</v>
      </c>
      <c r="T293" s="16" t="n">
        <f aca="false">IF(YEAR($A293)&lt;&gt;Setup!$B$6,"",SUM(M293:P293))</f>
        <v>0</v>
      </c>
      <c r="U293" s="20" t="n">
        <f aca="false">IF(YEAR($A293)&lt;&gt;Setup!$B$6,"",SUM(B293:P293))</f>
        <v>0</v>
      </c>
      <c r="V293" s="20" t="n">
        <f aca="false">IF(YEAR($A293)&lt;&gt;Setup!$B$6,"",N(V292)+U293)</f>
        <v>0</v>
      </c>
    </row>
    <row r="294" customFormat="false" ht="15" hidden="false" customHeight="false" outlineLevel="0" collapsed="false">
      <c r="A294" s="19" t="n">
        <f aca="false">DATE(Setup!$B$6,1,1)+289</f>
        <v>46312</v>
      </c>
      <c r="B294" s="16" t="n">
        <f aca="false">IF(YEAR($A294)&lt;&gt;Setup!$B$6,"",SUMIFS(Transactions!$G:$G,Transactions!$H:$H,B$4,Transactions!$A:$A,$A294))</f>
        <v>0</v>
      </c>
      <c r="C294" s="16" t="n">
        <f aca="false">IF(YEAR($A294)&lt;&gt;Setup!$B$6,"",SUMIFS(Transactions!$G:$G,Transactions!$H:$H,C$4,Transactions!$A:$A,$A294))</f>
        <v>0</v>
      </c>
      <c r="D294" s="16" t="n">
        <f aca="false">IF(YEAR($A294)&lt;&gt;Setup!$B$6,"",SUMIFS(Transactions!$G:$G,Transactions!$H:$H,D$4,Transactions!$A:$A,$A294))</f>
        <v>0</v>
      </c>
      <c r="E294" s="16" t="n">
        <f aca="false">IF(YEAR($A294)&lt;&gt;Setup!$B$6,"",SUMIFS(Transactions!$G:$G,Transactions!$H:$H,E$4,Transactions!$A:$A,$A294))</f>
        <v>0</v>
      </c>
      <c r="F294" s="16" t="n">
        <f aca="false">IF(YEAR($A294)&lt;&gt;Setup!$B$6,"",SUMIFS(Transactions!$G:$G,Transactions!$H:$H,F$4,Transactions!$A:$A,$A294))</f>
        <v>0</v>
      </c>
      <c r="G294" s="16" t="n">
        <f aca="false">IF(YEAR($A294)&lt;&gt;Setup!$B$6,"",SUMIFS(Transactions!$G:$G,Transactions!$H:$H,G$4,Transactions!$A:$A,$A294))</f>
        <v>0</v>
      </c>
      <c r="H294" s="16" t="n">
        <f aca="false">IF(YEAR($A294)&lt;&gt;Setup!$B$6,"",SUMIFS(Transactions!$G:$G,Transactions!$H:$H,H$4,Transactions!$A:$A,$A294))</f>
        <v>0</v>
      </c>
      <c r="I294" s="16" t="n">
        <f aca="false">IF(YEAR($A294)&lt;&gt;Setup!$B$6,"",SUMIFS(Transactions!$G:$G,Transactions!$H:$H,I$4,Transactions!$A:$A,$A294))</f>
        <v>0</v>
      </c>
      <c r="J294" s="16" t="n">
        <f aca="false">IF(YEAR($A294)&lt;&gt;Setup!$B$6,"",SUMIFS(Transactions!$G:$G,Transactions!$H:$H,J$4,Transactions!$A:$A,$A294))</f>
        <v>0</v>
      </c>
      <c r="K294" s="16" t="n">
        <f aca="false">IF(YEAR($A294)&lt;&gt;Setup!$B$6,"",SUMIFS(Transactions!$G:$G,Transactions!$H:$H,K$4,Transactions!$A:$A,$A294))</f>
        <v>0</v>
      </c>
      <c r="L294" s="16" t="n">
        <f aca="false">IF(YEAR($A294)&lt;&gt;Setup!$B$6,"",SUMIFS(Transactions!$G:$G,Transactions!$H:$H,L$4,Transactions!$A:$A,$A294))</f>
        <v>0</v>
      </c>
      <c r="M294" s="16" t="n">
        <f aca="false">IF(YEAR($A294)&lt;&gt;Setup!$B$6,"",SUMIFS(Transactions!$G:$G,Transactions!$H:$H,M$4,Transactions!$A:$A,$A294))</f>
        <v>0</v>
      </c>
      <c r="N294" s="16" t="n">
        <f aca="false">IF(YEAR($A294)&lt;&gt;Setup!$B$6,"",SUMIFS(Transactions!$G:$G,Transactions!$H:$H,N$4,Transactions!$A:$A,$A294))</f>
        <v>0</v>
      </c>
      <c r="O294" s="16" t="n">
        <f aca="false">IF(YEAR($A294)&lt;&gt;Setup!$B$6,"",SUMIFS(Transactions!$G:$G,Transactions!$H:$H,O$4,Transactions!$A:$A,$A294))</f>
        <v>0</v>
      </c>
      <c r="P294" s="16" t="n">
        <f aca="false">IF(YEAR($A294)&lt;&gt;Setup!$B$6,"",SUMIFS(Transactions!$G:$G,Transactions!$H:$H,P$4,Transactions!$A:$A,$A294))</f>
        <v>0</v>
      </c>
      <c r="Q294" s="16" t="n">
        <f aca="false">IF(YEAR($A294)&lt;&gt;Setup!$B$6,"",SUM(B294:C294))</f>
        <v>0</v>
      </c>
      <c r="R294" s="16" t="n">
        <f aca="false">IF(YEAR($A294)&lt;&gt;Setup!$B$6,"",SUM(D294:F294))</f>
        <v>0</v>
      </c>
      <c r="S294" s="16" t="n">
        <f aca="false">IF(YEAR($A294)&lt;&gt;Setup!$B$6,"",SUM(G294:L294))</f>
        <v>0</v>
      </c>
      <c r="T294" s="16" t="n">
        <f aca="false">IF(YEAR($A294)&lt;&gt;Setup!$B$6,"",SUM(M294:P294))</f>
        <v>0</v>
      </c>
      <c r="U294" s="20" t="n">
        <f aca="false">IF(YEAR($A294)&lt;&gt;Setup!$B$6,"",SUM(B294:P294))</f>
        <v>0</v>
      </c>
      <c r="V294" s="20" t="n">
        <f aca="false">IF(YEAR($A294)&lt;&gt;Setup!$B$6,"",N(V293)+U294)</f>
        <v>0</v>
      </c>
    </row>
    <row r="295" customFormat="false" ht="15" hidden="false" customHeight="false" outlineLevel="0" collapsed="false">
      <c r="A295" s="19" t="n">
        <f aca="false">DATE(Setup!$B$6,1,1)+290</f>
        <v>46313</v>
      </c>
      <c r="B295" s="16" t="n">
        <f aca="false">IF(YEAR($A295)&lt;&gt;Setup!$B$6,"",SUMIFS(Transactions!$G:$G,Transactions!$H:$H,B$4,Transactions!$A:$A,$A295))</f>
        <v>0</v>
      </c>
      <c r="C295" s="16" t="n">
        <f aca="false">IF(YEAR($A295)&lt;&gt;Setup!$B$6,"",SUMIFS(Transactions!$G:$G,Transactions!$H:$H,C$4,Transactions!$A:$A,$A295))</f>
        <v>0</v>
      </c>
      <c r="D295" s="16" t="n">
        <f aca="false">IF(YEAR($A295)&lt;&gt;Setup!$B$6,"",SUMIFS(Transactions!$G:$G,Transactions!$H:$H,D$4,Transactions!$A:$A,$A295))</f>
        <v>0</v>
      </c>
      <c r="E295" s="16" t="n">
        <f aca="false">IF(YEAR($A295)&lt;&gt;Setup!$B$6,"",SUMIFS(Transactions!$G:$G,Transactions!$H:$H,E$4,Transactions!$A:$A,$A295))</f>
        <v>0</v>
      </c>
      <c r="F295" s="16" t="n">
        <f aca="false">IF(YEAR($A295)&lt;&gt;Setup!$B$6,"",SUMIFS(Transactions!$G:$G,Transactions!$H:$H,F$4,Transactions!$A:$A,$A295))</f>
        <v>0</v>
      </c>
      <c r="G295" s="16" t="n">
        <f aca="false">IF(YEAR($A295)&lt;&gt;Setup!$B$6,"",SUMIFS(Transactions!$G:$G,Transactions!$H:$H,G$4,Transactions!$A:$A,$A295))</f>
        <v>0</v>
      </c>
      <c r="H295" s="16" t="n">
        <f aca="false">IF(YEAR($A295)&lt;&gt;Setup!$B$6,"",SUMIFS(Transactions!$G:$G,Transactions!$H:$H,H$4,Transactions!$A:$A,$A295))</f>
        <v>0</v>
      </c>
      <c r="I295" s="16" t="n">
        <f aca="false">IF(YEAR($A295)&lt;&gt;Setup!$B$6,"",SUMIFS(Transactions!$G:$G,Transactions!$H:$H,I$4,Transactions!$A:$A,$A295))</f>
        <v>0</v>
      </c>
      <c r="J295" s="16" t="n">
        <f aca="false">IF(YEAR($A295)&lt;&gt;Setup!$B$6,"",SUMIFS(Transactions!$G:$G,Transactions!$H:$H,J$4,Transactions!$A:$A,$A295))</f>
        <v>0</v>
      </c>
      <c r="K295" s="16" t="n">
        <f aca="false">IF(YEAR($A295)&lt;&gt;Setup!$B$6,"",SUMIFS(Transactions!$G:$G,Transactions!$H:$H,K$4,Transactions!$A:$A,$A295))</f>
        <v>0</v>
      </c>
      <c r="L295" s="16" t="n">
        <f aca="false">IF(YEAR($A295)&lt;&gt;Setup!$B$6,"",SUMIFS(Transactions!$G:$G,Transactions!$H:$H,L$4,Transactions!$A:$A,$A295))</f>
        <v>0</v>
      </c>
      <c r="M295" s="16" t="n">
        <f aca="false">IF(YEAR($A295)&lt;&gt;Setup!$B$6,"",SUMIFS(Transactions!$G:$G,Transactions!$H:$H,M$4,Transactions!$A:$A,$A295))</f>
        <v>0</v>
      </c>
      <c r="N295" s="16" t="n">
        <f aca="false">IF(YEAR($A295)&lt;&gt;Setup!$B$6,"",SUMIFS(Transactions!$G:$G,Transactions!$H:$H,N$4,Transactions!$A:$A,$A295))</f>
        <v>0</v>
      </c>
      <c r="O295" s="16" t="n">
        <f aca="false">IF(YEAR($A295)&lt;&gt;Setup!$B$6,"",SUMIFS(Transactions!$G:$G,Transactions!$H:$H,O$4,Transactions!$A:$A,$A295))</f>
        <v>0</v>
      </c>
      <c r="P295" s="16" t="n">
        <f aca="false">IF(YEAR($A295)&lt;&gt;Setup!$B$6,"",SUMIFS(Transactions!$G:$G,Transactions!$H:$H,P$4,Transactions!$A:$A,$A295))</f>
        <v>0</v>
      </c>
      <c r="Q295" s="16" t="n">
        <f aca="false">IF(YEAR($A295)&lt;&gt;Setup!$B$6,"",SUM(B295:C295))</f>
        <v>0</v>
      </c>
      <c r="R295" s="16" t="n">
        <f aca="false">IF(YEAR($A295)&lt;&gt;Setup!$B$6,"",SUM(D295:F295))</f>
        <v>0</v>
      </c>
      <c r="S295" s="16" t="n">
        <f aca="false">IF(YEAR($A295)&lt;&gt;Setup!$B$6,"",SUM(G295:L295))</f>
        <v>0</v>
      </c>
      <c r="T295" s="16" t="n">
        <f aca="false">IF(YEAR($A295)&lt;&gt;Setup!$B$6,"",SUM(M295:P295))</f>
        <v>0</v>
      </c>
      <c r="U295" s="20" t="n">
        <f aca="false">IF(YEAR($A295)&lt;&gt;Setup!$B$6,"",SUM(B295:P295))</f>
        <v>0</v>
      </c>
      <c r="V295" s="20" t="n">
        <f aca="false">IF(YEAR($A295)&lt;&gt;Setup!$B$6,"",N(V294)+U295)</f>
        <v>0</v>
      </c>
    </row>
    <row r="296" customFormat="false" ht="15" hidden="false" customHeight="false" outlineLevel="0" collapsed="false">
      <c r="A296" s="19" t="n">
        <f aca="false">DATE(Setup!$B$6,1,1)+291</f>
        <v>46314</v>
      </c>
      <c r="B296" s="16" t="n">
        <f aca="false">IF(YEAR($A296)&lt;&gt;Setup!$B$6,"",SUMIFS(Transactions!$G:$G,Transactions!$H:$H,B$4,Transactions!$A:$A,$A296))</f>
        <v>0</v>
      </c>
      <c r="C296" s="16" t="n">
        <f aca="false">IF(YEAR($A296)&lt;&gt;Setup!$B$6,"",SUMIFS(Transactions!$G:$G,Transactions!$H:$H,C$4,Transactions!$A:$A,$A296))</f>
        <v>0</v>
      </c>
      <c r="D296" s="16" t="n">
        <f aca="false">IF(YEAR($A296)&lt;&gt;Setup!$B$6,"",SUMIFS(Transactions!$G:$G,Transactions!$H:$H,D$4,Transactions!$A:$A,$A296))</f>
        <v>0</v>
      </c>
      <c r="E296" s="16" t="n">
        <f aca="false">IF(YEAR($A296)&lt;&gt;Setup!$B$6,"",SUMIFS(Transactions!$G:$G,Transactions!$H:$H,E$4,Transactions!$A:$A,$A296))</f>
        <v>0</v>
      </c>
      <c r="F296" s="16" t="n">
        <f aca="false">IF(YEAR($A296)&lt;&gt;Setup!$B$6,"",SUMIFS(Transactions!$G:$G,Transactions!$H:$H,F$4,Transactions!$A:$A,$A296))</f>
        <v>0</v>
      </c>
      <c r="G296" s="16" t="n">
        <f aca="false">IF(YEAR($A296)&lt;&gt;Setup!$B$6,"",SUMIFS(Transactions!$G:$G,Transactions!$H:$H,G$4,Transactions!$A:$A,$A296))</f>
        <v>0</v>
      </c>
      <c r="H296" s="16" t="n">
        <f aca="false">IF(YEAR($A296)&lt;&gt;Setup!$B$6,"",SUMIFS(Transactions!$G:$G,Transactions!$H:$H,H$4,Transactions!$A:$A,$A296))</f>
        <v>0</v>
      </c>
      <c r="I296" s="16" t="n">
        <f aca="false">IF(YEAR($A296)&lt;&gt;Setup!$B$6,"",SUMIFS(Transactions!$G:$G,Transactions!$H:$H,I$4,Transactions!$A:$A,$A296))</f>
        <v>0</v>
      </c>
      <c r="J296" s="16" t="n">
        <f aca="false">IF(YEAR($A296)&lt;&gt;Setup!$B$6,"",SUMIFS(Transactions!$G:$G,Transactions!$H:$H,J$4,Transactions!$A:$A,$A296))</f>
        <v>0</v>
      </c>
      <c r="K296" s="16" t="n">
        <f aca="false">IF(YEAR($A296)&lt;&gt;Setup!$B$6,"",SUMIFS(Transactions!$G:$G,Transactions!$H:$H,K$4,Transactions!$A:$A,$A296))</f>
        <v>0</v>
      </c>
      <c r="L296" s="16" t="n">
        <f aca="false">IF(YEAR($A296)&lt;&gt;Setup!$B$6,"",SUMIFS(Transactions!$G:$G,Transactions!$H:$H,L$4,Transactions!$A:$A,$A296))</f>
        <v>0</v>
      </c>
      <c r="M296" s="16" t="n">
        <f aca="false">IF(YEAR($A296)&lt;&gt;Setup!$B$6,"",SUMIFS(Transactions!$G:$G,Transactions!$H:$H,M$4,Transactions!$A:$A,$A296))</f>
        <v>0</v>
      </c>
      <c r="N296" s="16" t="n">
        <f aca="false">IF(YEAR($A296)&lt;&gt;Setup!$B$6,"",SUMIFS(Transactions!$G:$G,Transactions!$H:$H,N$4,Transactions!$A:$A,$A296))</f>
        <v>0</v>
      </c>
      <c r="O296" s="16" t="n">
        <f aca="false">IF(YEAR($A296)&lt;&gt;Setup!$B$6,"",SUMIFS(Transactions!$G:$G,Transactions!$H:$H,O$4,Transactions!$A:$A,$A296))</f>
        <v>0</v>
      </c>
      <c r="P296" s="16" t="n">
        <f aca="false">IF(YEAR($A296)&lt;&gt;Setup!$B$6,"",SUMIFS(Transactions!$G:$G,Transactions!$H:$H,P$4,Transactions!$A:$A,$A296))</f>
        <v>0</v>
      </c>
      <c r="Q296" s="16" t="n">
        <f aca="false">IF(YEAR($A296)&lt;&gt;Setup!$B$6,"",SUM(B296:C296))</f>
        <v>0</v>
      </c>
      <c r="R296" s="16" t="n">
        <f aca="false">IF(YEAR($A296)&lt;&gt;Setup!$B$6,"",SUM(D296:F296))</f>
        <v>0</v>
      </c>
      <c r="S296" s="16" t="n">
        <f aca="false">IF(YEAR($A296)&lt;&gt;Setup!$B$6,"",SUM(G296:L296))</f>
        <v>0</v>
      </c>
      <c r="T296" s="16" t="n">
        <f aca="false">IF(YEAR($A296)&lt;&gt;Setup!$B$6,"",SUM(M296:P296))</f>
        <v>0</v>
      </c>
      <c r="U296" s="20" t="n">
        <f aca="false">IF(YEAR($A296)&lt;&gt;Setup!$B$6,"",SUM(B296:P296))</f>
        <v>0</v>
      </c>
      <c r="V296" s="20" t="n">
        <f aca="false">IF(YEAR($A296)&lt;&gt;Setup!$B$6,"",N(V295)+U296)</f>
        <v>0</v>
      </c>
    </row>
    <row r="297" customFormat="false" ht="15" hidden="false" customHeight="false" outlineLevel="0" collapsed="false">
      <c r="A297" s="19" t="n">
        <f aca="false">DATE(Setup!$B$6,1,1)+292</f>
        <v>46315</v>
      </c>
      <c r="B297" s="16" t="n">
        <f aca="false">IF(YEAR($A297)&lt;&gt;Setup!$B$6,"",SUMIFS(Transactions!$G:$G,Transactions!$H:$H,B$4,Transactions!$A:$A,$A297))</f>
        <v>0</v>
      </c>
      <c r="C297" s="16" t="n">
        <f aca="false">IF(YEAR($A297)&lt;&gt;Setup!$B$6,"",SUMIFS(Transactions!$G:$G,Transactions!$H:$H,C$4,Transactions!$A:$A,$A297))</f>
        <v>0</v>
      </c>
      <c r="D297" s="16" t="n">
        <f aca="false">IF(YEAR($A297)&lt;&gt;Setup!$B$6,"",SUMIFS(Transactions!$G:$G,Transactions!$H:$H,D$4,Transactions!$A:$A,$A297))</f>
        <v>0</v>
      </c>
      <c r="E297" s="16" t="n">
        <f aca="false">IF(YEAR($A297)&lt;&gt;Setup!$B$6,"",SUMIFS(Transactions!$G:$G,Transactions!$H:$H,E$4,Transactions!$A:$A,$A297))</f>
        <v>0</v>
      </c>
      <c r="F297" s="16" t="n">
        <f aca="false">IF(YEAR($A297)&lt;&gt;Setup!$B$6,"",SUMIFS(Transactions!$G:$G,Transactions!$H:$H,F$4,Transactions!$A:$A,$A297))</f>
        <v>0</v>
      </c>
      <c r="G297" s="16" t="n">
        <f aca="false">IF(YEAR($A297)&lt;&gt;Setup!$B$6,"",SUMIFS(Transactions!$G:$G,Transactions!$H:$H,G$4,Transactions!$A:$A,$A297))</f>
        <v>0</v>
      </c>
      <c r="H297" s="16" t="n">
        <f aca="false">IF(YEAR($A297)&lt;&gt;Setup!$B$6,"",SUMIFS(Transactions!$G:$G,Transactions!$H:$H,H$4,Transactions!$A:$A,$A297))</f>
        <v>0</v>
      </c>
      <c r="I297" s="16" t="n">
        <f aca="false">IF(YEAR($A297)&lt;&gt;Setup!$B$6,"",SUMIFS(Transactions!$G:$G,Transactions!$H:$H,I$4,Transactions!$A:$A,$A297))</f>
        <v>0</v>
      </c>
      <c r="J297" s="16" t="n">
        <f aca="false">IF(YEAR($A297)&lt;&gt;Setup!$B$6,"",SUMIFS(Transactions!$G:$G,Transactions!$H:$H,J$4,Transactions!$A:$A,$A297))</f>
        <v>0</v>
      </c>
      <c r="K297" s="16" t="n">
        <f aca="false">IF(YEAR($A297)&lt;&gt;Setup!$B$6,"",SUMIFS(Transactions!$G:$G,Transactions!$H:$H,K$4,Transactions!$A:$A,$A297))</f>
        <v>0</v>
      </c>
      <c r="L297" s="16" t="n">
        <f aca="false">IF(YEAR($A297)&lt;&gt;Setup!$B$6,"",SUMIFS(Transactions!$G:$G,Transactions!$H:$H,L$4,Transactions!$A:$A,$A297))</f>
        <v>0</v>
      </c>
      <c r="M297" s="16" t="n">
        <f aca="false">IF(YEAR($A297)&lt;&gt;Setup!$B$6,"",SUMIFS(Transactions!$G:$G,Transactions!$H:$H,M$4,Transactions!$A:$A,$A297))</f>
        <v>0</v>
      </c>
      <c r="N297" s="16" t="n">
        <f aca="false">IF(YEAR($A297)&lt;&gt;Setup!$B$6,"",SUMIFS(Transactions!$G:$G,Transactions!$H:$H,N$4,Transactions!$A:$A,$A297))</f>
        <v>0</v>
      </c>
      <c r="O297" s="16" t="n">
        <f aca="false">IF(YEAR($A297)&lt;&gt;Setup!$B$6,"",SUMIFS(Transactions!$G:$G,Transactions!$H:$H,O$4,Transactions!$A:$A,$A297))</f>
        <v>0</v>
      </c>
      <c r="P297" s="16" t="n">
        <f aca="false">IF(YEAR($A297)&lt;&gt;Setup!$B$6,"",SUMIFS(Transactions!$G:$G,Transactions!$H:$H,P$4,Transactions!$A:$A,$A297))</f>
        <v>0</v>
      </c>
      <c r="Q297" s="16" t="n">
        <f aca="false">IF(YEAR($A297)&lt;&gt;Setup!$B$6,"",SUM(B297:C297))</f>
        <v>0</v>
      </c>
      <c r="R297" s="16" t="n">
        <f aca="false">IF(YEAR($A297)&lt;&gt;Setup!$B$6,"",SUM(D297:F297))</f>
        <v>0</v>
      </c>
      <c r="S297" s="16" t="n">
        <f aca="false">IF(YEAR($A297)&lt;&gt;Setup!$B$6,"",SUM(G297:L297))</f>
        <v>0</v>
      </c>
      <c r="T297" s="16" t="n">
        <f aca="false">IF(YEAR($A297)&lt;&gt;Setup!$B$6,"",SUM(M297:P297))</f>
        <v>0</v>
      </c>
      <c r="U297" s="20" t="n">
        <f aca="false">IF(YEAR($A297)&lt;&gt;Setup!$B$6,"",SUM(B297:P297))</f>
        <v>0</v>
      </c>
      <c r="V297" s="20" t="n">
        <f aca="false">IF(YEAR($A297)&lt;&gt;Setup!$B$6,"",N(V296)+U297)</f>
        <v>0</v>
      </c>
    </row>
    <row r="298" customFormat="false" ht="15" hidden="false" customHeight="false" outlineLevel="0" collapsed="false">
      <c r="A298" s="19" t="n">
        <f aca="false">DATE(Setup!$B$6,1,1)+293</f>
        <v>46316</v>
      </c>
      <c r="B298" s="16" t="n">
        <f aca="false">IF(YEAR($A298)&lt;&gt;Setup!$B$6,"",SUMIFS(Transactions!$G:$G,Transactions!$H:$H,B$4,Transactions!$A:$A,$A298))</f>
        <v>0</v>
      </c>
      <c r="C298" s="16" t="n">
        <f aca="false">IF(YEAR($A298)&lt;&gt;Setup!$B$6,"",SUMIFS(Transactions!$G:$G,Transactions!$H:$H,C$4,Transactions!$A:$A,$A298))</f>
        <v>0</v>
      </c>
      <c r="D298" s="16" t="n">
        <f aca="false">IF(YEAR($A298)&lt;&gt;Setup!$B$6,"",SUMIFS(Transactions!$G:$G,Transactions!$H:$H,D$4,Transactions!$A:$A,$A298))</f>
        <v>0</v>
      </c>
      <c r="E298" s="16" t="n">
        <f aca="false">IF(YEAR($A298)&lt;&gt;Setup!$B$6,"",SUMIFS(Transactions!$G:$G,Transactions!$H:$H,E$4,Transactions!$A:$A,$A298))</f>
        <v>0</v>
      </c>
      <c r="F298" s="16" t="n">
        <f aca="false">IF(YEAR($A298)&lt;&gt;Setup!$B$6,"",SUMIFS(Transactions!$G:$G,Transactions!$H:$H,F$4,Transactions!$A:$A,$A298))</f>
        <v>0</v>
      </c>
      <c r="G298" s="16" t="n">
        <f aca="false">IF(YEAR($A298)&lt;&gt;Setup!$B$6,"",SUMIFS(Transactions!$G:$G,Transactions!$H:$H,G$4,Transactions!$A:$A,$A298))</f>
        <v>0</v>
      </c>
      <c r="H298" s="16" t="n">
        <f aca="false">IF(YEAR($A298)&lt;&gt;Setup!$B$6,"",SUMIFS(Transactions!$G:$G,Transactions!$H:$H,H$4,Transactions!$A:$A,$A298))</f>
        <v>0</v>
      </c>
      <c r="I298" s="16" t="n">
        <f aca="false">IF(YEAR($A298)&lt;&gt;Setup!$B$6,"",SUMIFS(Transactions!$G:$G,Transactions!$H:$H,I$4,Transactions!$A:$A,$A298))</f>
        <v>0</v>
      </c>
      <c r="J298" s="16" t="n">
        <f aca="false">IF(YEAR($A298)&lt;&gt;Setup!$B$6,"",SUMIFS(Transactions!$G:$G,Transactions!$H:$H,J$4,Transactions!$A:$A,$A298))</f>
        <v>0</v>
      </c>
      <c r="K298" s="16" t="n">
        <f aca="false">IF(YEAR($A298)&lt;&gt;Setup!$B$6,"",SUMIFS(Transactions!$G:$G,Transactions!$H:$H,K$4,Transactions!$A:$A,$A298))</f>
        <v>0</v>
      </c>
      <c r="L298" s="16" t="n">
        <f aca="false">IF(YEAR($A298)&lt;&gt;Setup!$B$6,"",SUMIFS(Transactions!$G:$G,Transactions!$H:$H,L$4,Transactions!$A:$A,$A298))</f>
        <v>0</v>
      </c>
      <c r="M298" s="16" t="n">
        <f aca="false">IF(YEAR($A298)&lt;&gt;Setup!$B$6,"",SUMIFS(Transactions!$G:$G,Transactions!$H:$H,M$4,Transactions!$A:$A,$A298))</f>
        <v>0</v>
      </c>
      <c r="N298" s="16" t="n">
        <f aca="false">IF(YEAR($A298)&lt;&gt;Setup!$B$6,"",SUMIFS(Transactions!$G:$G,Transactions!$H:$H,N$4,Transactions!$A:$A,$A298))</f>
        <v>0</v>
      </c>
      <c r="O298" s="16" t="n">
        <f aca="false">IF(YEAR($A298)&lt;&gt;Setup!$B$6,"",SUMIFS(Transactions!$G:$G,Transactions!$H:$H,O$4,Transactions!$A:$A,$A298))</f>
        <v>0</v>
      </c>
      <c r="P298" s="16" t="n">
        <f aca="false">IF(YEAR($A298)&lt;&gt;Setup!$B$6,"",SUMIFS(Transactions!$G:$G,Transactions!$H:$H,P$4,Transactions!$A:$A,$A298))</f>
        <v>0</v>
      </c>
      <c r="Q298" s="16" t="n">
        <f aca="false">IF(YEAR($A298)&lt;&gt;Setup!$B$6,"",SUM(B298:C298))</f>
        <v>0</v>
      </c>
      <c r="R298" s="16" t="n">
        <f aca="false">IF(YEAR($A298)&lt;&gt;Setup!$B$6,"",SUM(D298:F298))</f>
        <v>0</v>
      </c>
      <c r="S298" s="16" t="n">
        <f aca="false">IF(YEAR($A298)&lt;&gt;Setup!$B$6,"",SUM(G298:L298))</f>
        <v>0</v>
      </c>
      <c r="T298" s="16" t="n">
        <f aca="false">IF(YEAR($A298)&lt;&gt;Setup!$B$6,"",SUM(M298:P298))</f>
        <v>0</v>
      </c>
      <c r="U298" s="20" t="n">
        <f aca="false">IF(YEAR($A298)&lt;&gt;Setup!$B$6,"",SUM(B298:P298))</f>
        <v>0</v>
      </c>
      <c r="V298" s="20" t="n">
        <f aca="false">IF(YEAR($A298)&lt;&gt;Setup!$B$6,"",N(V297)+U298)</f>
        <v>0</v>
      </c>
    </row>
    <row r="299" customFormat="false" ht="15" hidden="false" customHeight="false" outlineLevel="0" collapsed="false">
      <c r="A299" s="19" t="n">
        <f aca="false">DATE(Setup!$B$6,1,1)+294</f>
        <v>46317</v>
      </c>
      <c r="B299" s="16" t="n">
        <f aca="false">IF(YEAR($A299)&lt;&gt;Setup!$B$6,"",SUMIFS(Transactions!$G:$G,Transactions!$H:$H,B$4,Transactions!$A:$A,$A299))</f>
        <v>0</v>
      </c>
      <c r="C299" s="16" t="n">
        <f aca="false">IF(YEAR($A299)&lt;&gt;Setup!$B$6,"",SUMIFS(Transactions!$G:$G,Transactions!$H:$H,C$4,Transactions!$A:$A,$A299))</f>
        <v>0</v>
      </c>
      <c r="D299" s="16" t="n">
        <f aca="false">IF(YEAR($A299)&lt;&gt;Setup!$B$6,"",SUMIFS(Transactions!$G:$G,Transactions!$H:$H,D$4,Transactions!$A:$A,$A299))</f>
        <v>0</v>
      </c>
      <c r="E299" s="16" t="n">
        <f aca="false">IF(YEAR($A299)&lt;&gt;Setup!$B$6,"",SUMIFS(Transactions!$G:$G,Transactions!$H:$H,E$4,Transactions!$A:$A,$A299))</f>
        <v>0</v>
      </c>
      <c r="F299" s="16" t="n">
        <f aca="false">IF(YEAR($A299)&lt;&gt;Setup!$B$6,"",SUMIFS(Transactions!$G:$G,Transactions!$H:$H,F$4,Transactions!$A:$A,$A299))</f>
        <v>0</v>
      </c>
      <c r="G299" s="16" t="n">
        <f aca="false">IF(YEAR($A299)&lt;&gt;Setup!$B$6,"",SUMIFS(Transactions!$G:$G,Transactions!$H:$H,G$4,Transactions!$A:$A,$A299))</f>
        <v>0</v>
      </c>
      <c r="H299" s="16" t="n">
        <f aca="false">IF(YEAR($A299)&lt;&gt;Setup!$B$6,"",SUMIFS(Transactions!$G:$G,Transactions!$H:$H,H$4,Transactions!$A:$A,$A299))</f>
        <v>0</v>
      </c>
      <c r="I299" s="16" t="n">
        <f aca="false">IF(YEAR($A299)&lt;&gt;Setup!$B$6,"",SUMIFS(Transactions!$G:$G,Transactions!$H:$H,I$4,Transactions!$A:$A,$A299))</f>
        <v>0</v>
      </c>
      <c r="J299" s="16" t="n">
        <f aca="false">IF(YEAR($A299)&lt;&gt;Setup!$B$6,"",SUMIFS(Transactions!$G:$G,Transactions!$H:$H,J$4,Transactions!$A:$A,$A299))</f>
        <v>0</v>
      </c>
      <c r="K299" s="16" t="n">
        <f aca="false">IF(YEAR($A299)&lt;&gt;Setup!$B$6,"",SUMIFS(Transactions!$G:$G,Transactions!$H:$H,K$4,Transactions!$A:$A,$A299))</f>
        <v>0</v>
      </c>
      <c r="L299" s="16" t="n">
        <f aca="false">IF(YEAR($A299)&lt;&gt;Setup!$B$6,"",SUMIFS(Transactions!$G:$G,Transactions!$H:$H,L$4,Transactions!$A:$A,$A299))</f>
        <v>0</v>
      </c>
      <c r="M299" s="16" t="n">
        <f aca="false">IF(YEAR($A299)&lt;&gt;Setup!$B$6,"",SUMIFS(Transactions!$G:$G,Transactions!$H:$H,M$4,Transactions!$A:$A,$A299))</f>
        <v>0</v>
      </c>
      <c r="N299" s="16" t="n">
        <f aca="false">IF(YEAR($A299)&lt;&gt;Setup!$B$6,"",SUMIFS(Transactions!$G:$G,Transactions!$H:$H,N$4,Transactions!$A:$A,$A299))</f>
        <v>0</v>
      </c>
      <c r="O299" s="16" t="n">
        <f aca="false">IF(YEAR($A299)&lt;&gt;Setup!$B$6,"",SUMIFS(Transactions!$G:$G,Transactions!$H:$H,O$4,Transactions!$A:$A,$A299))</f>
        <v>0</v>
      </c>
      <c r="P299" s="16" t="n">
        <f aca="false">IF(YEAR($A299)&lt;&gt;Setup!$B$6,"",SUMIFS(Transactions!$G:$G,Transactions!$H:$H,P$4,Transactions!$A:$A,$A299))</f>
        <v>0</v>
      </c>
      <c r="Q299" s="16" t="n">
        <f aca="false">IF(YEAR($A299)&lt;&gt;Setup!$B$6,"",SUM(B299:C299))</f>
        <v>0</v>
      </c>
      <c r="R299" s="16" t="n">
        <f aca="false">IF(YEAR($A299)&lt;&gt;Setup!$B$6,"",SUM(D299:F299))</f>
        <v>0</v>
      </c>
      <c r="S299" s="16" t="n">
        <f aca="false">IF(YEAR($A299)&lt;&gt;Setup!$B$6,"",SUM(G299:L299))</f>
        <v>0</v>
      </c>
      <c r="T299" s="16" t="n">
        <f aca="false">IF(YEAR($A299)&lt;&gt;Setup!$B$6,"",SUM(M299:P299))</f>
        <v>0</v>
      </c>
      <c r="U299" s="20" t="n">
        <f aca="false">IF(YEAR($A299)&lt;&gt;Setup!$B$6,"",SUM(B299:P299))</f>
        <v>0</v>
      </c>
      <c r="V299" s="20" t="n">
        <f aca="false">IF(YEAR($A299)&lt;&gt;Setup!$B$6,"",N(V298)+U299)</f>
        <v>0</v>
      </c>
    </row>
    <row r="300" customFormat="false" ht="15" hidden="false" customHeight="false" outlineLevel="0" collapsed="false">
      <c r="A300" s="19" t="n">
        <f aca="false">DATE(Setup!$B$6,1,1)+295</f>
        <v>46318</v>
      </c>
      <c r="B300" s="16" t="n">
        <f aca="false">IF(YEAR($A300)&lt;&gt;Setup!$B$6,"",SUMIFS(Transactions!$G:$G,Transactions!$H:$H,B$4,Transactions!$A:$A,$A300))</f>
        <v>0</v>
      </c>
      <c r="C300" s="16" t="n">
        <f aca="false">IF(YEAR($A300)&lt;&gt;Setup!$B$6,"",SUMIFS(Transactions!$G:$G,Transactions!$H:$H,C$4,Transactions!$A:$A,$A300))</f>
        <v>0</v>
      </c>
      <c r="D300" s="16" t="n">
        <f aca="false">IF(YEAR($A300)&lt;&gt;Setup!$B$6,"",SUMIFS(Transactions!$G:$G,Transactions!$H:$H,D$4,Transactions!$A:$A,$A300))</f>
        <v>0</v>
      </c>
      <c r="E300" s="16" t="n">
        <f aca="false">IF(YEAR($A300)&lt;&gt;Setup!$B$6,"",SUMIFS(Transactions!$G:$G,Transactions!$H:$H,E$4,Transactions!$A:$A,$A300))</f>
        <v>0</v>
      </c>
      <c r="F300" s="16" t="n">
        <f aca="false">IF(YEAR($A300)&lt;&gt;Setup!$B$6,"",SUMIFS(Transactions!$G:$G,Transactions!$H:$H,F$4,Transactions!$A:$A,$A300))</f>
        <v>0</v>
      </c>
      <c r="G300" s="16" t="n">
        <f aca="false">IF(YEAR($A300)&lt;&gt;Setup!$B$6,"",SUMIFS(Transactions!$G:$G,Transactions!$H:$H,G$4,Transactions!$A:$A,$A300))</f>
        <v>0</v>
      </c>
      <c r="H300" s="16" t="n">
        <f aca="false">IF(YEAR($A300)&lt;&gt;Setup!$B$6,"",SUMIFS(Transactions!$G:$G,Transactions!$H:$H,H$4,Transactions!$A:$A,$A300))</f>
        <v>0</v>
      </c>
      <c r="I300" s="16" t="n">
        <f aca="false">IF(YEAR($A300)&lt;&gt;Setup!$B$6,"",SUMIFS(Transactions!$G:$G,Transactions!$H:$H,I$4,Transactions!$A:$A,$A300))</f>
        <v>0</v>
      </c>
      <c r="J300" s="16" t="n">
        <f aca="false">IF(YEAR($A300)&lt;&gt;Setup!$B$6,"",SUMIFS(Transactions!$G:$G,Transactions!$H:$H,J$4,Transactions!$A:$A,$A300))</f>
        <v>0</v>
      </c>
      <c r="K300" s="16" t="n">
        <f aca="false">IF(YEAR($A300)&lt;&gt;Setup!$B$6,"",SUMIFS(Transactions!$G:$G,Transactions!$H:$H,K$4,Transactions!$A:$A,$A300))</f>
        <v>0</v>
      </c>
      <c r="L300" s="16" t="n">
        <f aca="false">IF(YEAR($A300)&lt;&gt;Setup!$B$6,"",SUMIFS(Transactions!$G:$G,Transactions!$H:$H,L$4,Transactions!$A:$A,$A300))</f>
        <v>0</v>
      </c>
      <c r="M300" s="16" t="n">
        <f aca="false">IF(YEAR($A300)&lt;&gt;Setup!$B$6,"",SUMIFS(Transactions!$G:$G,Transactions!$H:$H,M$4,Transactions!$A:$A,$A300))</f>
        <v>0</v>
      </c>
      <c r="N300" s="16" t="n">
        <f aca="false">IF(YEAR($A300)&lt;&gt;Setup!$B$6,"",SUMIFS(Transactions!$G:$G,Transactions!$H:$H,N$4,Transactions!$A:$A,$A300))</f>
        <v>0</v>
      </c>
      <c r="O300" s="16" t="n">
        <f aca="false">IF(YEAR($A300)&lt;&gt;Setup!$B$6,"",SUMIFS(Transactions!$G:$G,Transactions!$H:$H,O$4,Transactions!$A:$A,$A300))</f>
        <v>0</v>
      </c>
      <c r="P300" s="16" t="n">
        <f aca="false">IF(YEAR($A300)&lt;&gt;Setup!$B$6,"",SUMIFS(Transactions!$G:$G,Transactions!$H:$H,P$4,Transactions!$A:$A,$A300))</f>
        <v>0</v>
      </c>
      <c r="Q300" s="16" t="n">
        <f aca="false">IF(YEAR($A300)&lt;&gt;Setup!$B$6,"",SUM(B300:C300))</f>
        <v>0</v>
      </c>
      <c r="R300" s="16" t="n">
        <f aca="false">IF(YEAR($A300)&lt;&gt;Setup!$B$6,"",SUM(D300:F300))</f>
        <v>0</v>
      </c>
      <c r="S300" s="16" t="n">
        <f aca="false">IF(YEAR($A300)&lt;&gt;Setup!$B$6,"",SUM(G300:L300))</f>
        <v>0</v>
      </c>
      <c r="T300" s="16" t="n">
        <f aca="false">IF(YEAR($A300)&lt;&gt;Setup!$B$6,"",SUM(M300:P300))</f>
        <v>0</v>
      </c>
      <c r="U300" s="20" t="n">
        <f aca="false">IF(YEAR($A300)&lt;&gt;Setup!$B$6,"",SUM(B300:P300))</f>
        <v>0</v>
      </c>
      <c r="V300" s="20" t="n">
        <f aca="false">IF(YEAR($A300)&lt;&gt;Setup!$B$6,"",N(V299)+U300)</f>
        <v>0</v>
      </c>
    </row>
    <row r="301" customFormat="false" ht="15" hidden="false" customHeight="false" outlineLevel="0" collapsed="false">
      <c r="A301" s="19" t="n">
        <f aca="false">DATE(Setup!$B$6,1,1)+296</f>
        <v>46319</v>
      </c>
      <c r="B301" s="16" t="n">
        <f aca="false">IF(YEAR($A301)&lt;&gt;Setup!$B$6,"",SUMIFS(Transactions!$G:$G,Transactions!$H:$H,B$4,Transactions!$A:$A,$A301))</f>
        <v>0</v>
      </c>
      <c r="C301" s="16" t="n">
        <f aca="false">IF(YEAR($A301)&lt;&gt;Setup!$B$6,"",SUMIFS(Transactions!$G:$G,Transactions!$H:$H,C$4,Transactions!$A:$A,$A301))</f>
        <v>0</v>
      </c>
      <c r="D301" s="16" t="n">
        <f aca="false">IF(YEAR($A301)&lt;&gt;Setup!$B$6,"",SUMIFS(Transactions!$G:$G,Transactions!$H:$H,D$4,Transactions!$A:$A,$A301))</f>
        <v>0</v>
      </c>
      <c r="E301" s="16" t="n">
        <f aca="false">IF(YEAR($A301)&lt;&gt;Setup!$B$6,"",SUMIFS(Transactions!$G:$G,Transactions!$H:$H,E$4,Transactions!$A:$A,$A301))</f>
        <v>0</v>
      </c>
      <c r="F301" s="16" t="n">
        <f aca="false">IF(YEAR($A301)&lt;&gt;Setup!$B$6,"",SUMIFS(Transactions!$G:$G,Transactions!$H:$H,F$4,Transactions!$A:$A,$A301))</f>
        <v>0</v>
      </c>
      <c r="G301" s="16" t="n">
        <f aca="false">IF(YEAR($A301)&lt;&gt;Setup!$B$6,"",SUMIFS(Transactions!$G:$G,Transactions!$H:$H,G$4,Transactions!$A:$A,$A301))</f>
        <v>0</v>
      </c>
      <c r="H301" s="16" t="n">
        <f aca="false">IF(YEAR($A301)&lt;&gt;Setup!$B$6,"",SUMIFS(Transactions!$G:$G,Transactions!$H:$H,H$4,Transactions!$A:$A,$A301))</f>
        <v>0</v>
      </c>
      <c r="I301" s="16" t="n">
        <f aca="false">IF(YEAR($A301)&lt;&gt;Setup!$B$6,"",SUMIFS(Transactions!$G:$G,Transactions!$H:$H,I$4,Transactions!$A:$A,$A301))</f>
        <v>0</v>
      </c>
      <c r="J301" s="16" t="n">
        <f aca="false">IF(YEAR($A301)&lt;&gt;Setup!$B$6,"",SUMIFS(Transactions!$G:$G,Transactions!$H:$H,J$4,Transactions!$A:$A,$A301))</f>
        <v>0</v>
      </c>
      <c r="K301" s="16" t="n">
        <f aca="false">IF(YEAR($A301)&lt;&gt;Setup!$B$6,"",SUMIFS(Transactions!$G:$G,Transactions!$H:$H,K$4,Transactions!$A:$A,$A301))</f>
        <v>0</v>
      </c>
      <c r="L301" s="16" t="n">
        <f aca="false">IF(YEAR($A301)&lt;&gt;Setup!$B$6,"",SUMIFS(Transactions!$G:$G,Transactions!$H:$H,L$4,Transactions!$A:$A,$A301))</f>
        <v>0</v>
      </c>
      <c r="M301" s="16" t="n">
        <f aca="false">IF(YEAR($A301)&lt;&gt;Setup!$B$6,"",SUMIFS(Transactions!$G:$G,Transactions!$H:$H,M$4,Transactions!$A:$A,$A301))</f>
        <v>0</v>
      </c>
      <c r="N301" s="16" t="n">
        <f aca="false">IF(YEAR($A301)&lt;&gt;Setup!$B$6,"",SUMIFS(Transactions!$G:$G,Transactions!$H:$H,N$4,Transactions!$A:$A,$A301))</f>
        <v>0</v>
      </c>
      <c r="O301" s="16" t="n">
        <f aca="false">IF(YEAR($A301)&lt;&gt;Setup!$B$6,"",SUMIFS(Transactions!$G:$G,Transactions!$H:$H,O$4,Transactions!$A:$A,$A301))</f>
        <v>0</v>
      </c>
      <c r="P301" s="16" t="n">
        <f aca="false">IF(YEAR($A301)&lt;&gt;Setup!$B$6,"",SUMIFS(Transactions!$G:$G,Transactions!$H:$H,P$4,Transactions!$A:$A,$A301))</f>
        <v>0</v>
      </c>
      <c r="Q301" s="16" t="n">
        <f aca="false">IF(YEAR($A301)&lt;&gt;Setup!$B$6,"",SUM(B301:C301))</f>
        <v>0</v>
      </c>
      <c r="R301" s="16" t="n">
        <f aca="false">IF(YEAR($A301)&lt;&gt;Setup!$B$6,"",SUM(D301:F301))</f>
        <v>0</v>
      </c>
      <c r="S301" s="16" t="n">
        <f aca="false">IF(YEAR($A301)&lt;&gt;Setup!$B$6,"",SUM(G301:L301))</f>
        <v>0</v>
      </c>
      <c r="T301" s="16" t="n">
        <f aca="false">IF(YEAR($A301)&lt;&gt;Setup!$B$6,"",SUM(M301:P301))</f>
        <v>0</v>
      </c>
      <c r="U301" s="20" t="n">
        <f aca="false">IF(YEAR($A301)&lt;&gt;Setup!$B$6,"",SUM(B301:P301))</f>
        <v>0</v>
      </c>
      <c r="V301" s="20" t="n">
        <f aca="false">IF(YEAR($A301)&lt;&gt;Setup!$B$6,"",N(V300)+U301)</f>
        <v>0</v>
      </c>
    </row>
    <row r="302" customFormat="false" ht="15" hidden="false" customHeight="false" outlineLevel="0" collapsed="false">
      <c r="A302" s="19" t="n">
        <f aca="false">DATE(Setup!$B$6,1,1)+297</f>
        <v>46320</v>
      </c>
      <c r="B302" s="16" t="n">
        <f aca="false">IF(YEAR($A302)&lt;&gt;Setup!$B$6,"",SUMIFS(Transactions!$G:$G,Transactions!$H:$H,B$4,Transactions!$A:$A,$A302))</f>
        <v>0</v>
      </c>
      <c r="C302" s="16" t="n">
        <f aca="false">IF(YEAR($A302)&lt;&gt;Setup!$B$6,"",SUMIFS(Transactions!$G:$G,Transactions!$H:$H,C$4,Transactions!$A:$A,$A302))</f>
        <v>0</v>
      </c>
      <c r="D302" s="16" t="n">
        <f aca="false">IF(YEAR($A302)&lt;&gt;Setup!$B$6,"",SUMIFS(Transactions!$G:$G,Transactions!$H:$H,D$4,Transactions!$A:$A,$A302))</f>
        <v>0</v>
      </c>
      <c r="E302" s="16" t="n">
        <f aca="false">IF(YEAR($A302)&lt;&gt;Setup!$B$6,"",SUMIFS(Transactions!$G:$G,Transactions!$H:$H,E$4,Transactions!$A:$A,$A302))</f>
        <v>0</v>
      </c>
      <c r="F302" s="16" t="n">
        <f aca="false">IF(YEAR($A302)&lt;&gt;Setup!$B$6,"",SUMIFS(Transactions!$G:$G,Transactions!$H:$H,F$4,Transactions!$A:$A,$A302))</f>
        <v>0</v>
      </c>
      <c r="G302" s="16" t="n">
        <f aca="false">IF(YEAR($A302)&lt;&gt;Setup!$B$6,"",SUMIFS(Transactions!$G:$G,Transactions!$H:$H,G$4,Transactions!$A:$A,$A302))</f>
        <v>0</v>
      </c>
      <c r="H302" s="16" t="n">
        <f aca="false">IF(YEAR($A302)&lt;&gt;Setup!$B$6,"",SUMIFS(Transactions!$G:$G,Transactions!$H:$H,H$4,Transactions!$A:$A,$A302))</f>
        <v>0</v>
      </c>
      <c r="I302" s="16" t="n">
        <f aca="false">IF(YEAR($A302)&lt;&gt;Setup!$B$6,"",SUMIFS(Transactions!$G:$G,Transactions!$H:$H,I$4,Transactions!$A:$A,$A302))</f>
        <v>0</v>
      </c>
      <c r="J302" s="16" t="n">
        <f aca="false">IF(YEAR($A302)&lt;&gt;Setup!$B$6,"",SUMIFS(Transactions!$G:$G,Transactions!$H:$H,J$4,Transactions!$A:$A,$A302))</f>
        <v>0</v>
      </c>
      <c r="K302" s="16" t="n">
        <f aca="false">IF(YEAR($A302)&lt;&gt;Setup!$B$6,"",SUMIFS(Transactions!$G:$G,Transactions!$H:$H,K$4,Transactions!$A:$A,$A302))</f>
        <v>0</v>
      </c>
      <c r="L302" s="16" t="n">
        <f aca="false">IF(YEAR($A302)&lt;&gt;Setup!$B$6,"",SUMIFS(Transactions!$G:$G,Transactions!$H:$H,L$4,Transactions!$A:$A,$A302))</f>
        <v>0</v>
      </c>
      <c r="M302" s="16" t="n">
        <f aca="false">IF(YEAR($A302)&lt;&gt;Setup!$B$6,"",SUMIFS(Transactions!$G:$G,Transactions!$H:$H,M$4,Transactions!$A:$A,$A302))</f>
        <v>0</v>
      </c>
      <c r="N302" s="16" t="n">
        <f aca="false">IF(YEAR($A302)&lt;&gt;Setup!$B$6,"",SUMIFS(Transactions!$G:$G,Transactions!$H:$H,N$4,Transactions!$A:$A,$A302))</f>
        <v>0</v>
      </c>
      <c r="O302" s="16" t="n">
        <f aca="false">IF(YEAR($A302)&lt;&gt;Setup!$B$6,"",SUMIFS(Transactions!$G:$G,Transactions!$H:$H,O$4,Transactions!$A:$A,$A302))</f>
        <v>0</v>
      </c>
      <c r="P302" s="16" t="n">
        <f aca="false">IF(YEAR($A302)&lt;&gt;Setup!$B$6,"",SUMIFS(Transactions!$G:$G,Transactions!$H:$H,P$4,Transactions!$A:$A,$A302))</f>
        <v>0</v>
      </c>
      <c r="Q302" s="16" t="n">
        <f aca="false">IF(YEAR($A302)&lt;&gt;Setup!$B$6,"",SUM(B302:C302))</f>
        <v>0</v>
      </c>
      <c r="R302" s="16" t="n">
        <f aca="false">IF(YEAR($A302)&lt;&gt;Setup!$B$6,"",SUM(D302:F302))</f>
        <v>0</v>
      </c>
      <c r="S302" s="16" t="n">
        <f aca="false">IF(YEAR($A302)&lt;&gt;Setup!$B$6,"",SUM(G302:L302))</f>
        <v>0</v>
      </c>
      <c r="T302" s="16" t="n">
        <f aca="false">IF(YEAR($A302)&lt;&gt;Setup!$B$6,"",SUM(M302:P302))</f>
        <v>0</v>
      </c>
      <c r="U302" s="20" t="n">
        <f aca="false">IF(YEAR($A302)&lt;&gt;Setup!$B$6,"",SUM(B302:P302))</f>
        <v>0</v>
      </c>
      <c r="V302" s="20" t="n">
        <f aca="false">IF(YEAR($A302)&lt;&gt;Setup!$B$6,"",N(V301)+U302)</f>
        <v>0</v>
      </c>
    </row>
    <row r="303" customFormat="false" ht="15" hidden="false" customHeight="false" outlineLevel="0" collapsed="false">
      <c r="A303" s="19" t="n">
        <f aca="false">DATE(Setup!$B$6,1,1)+298</f>
        <v>46321</v>
      </c>
      <c r="B303" s="16" t="n">
        <f aca="false">IF(YEAR($A303)&lt;&gt;Setup!$B$6,"",SUMIFS(Transactions!$G:$G,Transactions!$H:$H,B$4,Transactions!$A:$A,$A303))</f>
        <v>0</v>
      </c>
      <c r="C303" s="16" t="n">
        <f aca="false">IF(YEAR($A303)&lt;&gt;Setup!$B$6,"",SUMIFS(Transactions!$G:$G,Transactions!$H:$H,C$4,Transactions!$A:$A,$A303))</f>
        <v>0</v>
      </c>
      <c r="D303" s="16" t="n">
        <f aca="false">IF(YEAR($A303)&lt;&gt;Setup!$B$6,"",SUMIFS(Transactions!$G:$G,Transactions!$H:$H,D$4,Transactions!$A:$A,$A303))</f>
        <v>0</v>
      </c>
      <c r="E303" s="16" t="n">
        <f aca="false">IF(YEAR($A303)&lt;&gt;Setup!$B$6,"",SUMIFS(Transactions!$G:$G,Transactions!$H:$H,E$4,Transactions!$A:$A,$A303))</f>
        <v>0</v>
      </c>
      <c r="F303" s="16" t="n">
        <f aca="false">IF(YEAR($A303)&lt;&gt;Setup!$B$6,"",SUMIFS(Transactions!$G:$G,Transactions!$H:$H,F$4,Transactions!$A:$A,$A303))</f>
        <v>0</v>
      </c>
      <c r="G303" s="16" t="n">
        <f aca="false">IF(YEAR($A303)&lt;&gt;Setup!$B$6,"",SUMIFS(Transactions!$G:$G,Transactions!$H:$H,G$4,Transactions!$A:$A,$A303))</f>
        <v>0</v>
      </c>
      <c r="H303" s="16" t="n">
        <f aca="false">IF(YEAR($A303)&lt;&gt;Setup!$B$6,"",SUMIFS(Transactions!$G:$G,Transactions!$H:$H,H$4,Transactions!$A:$A,$A303))</f>
        <v>0</v>
      </c>
      <c r="I303" s="16" t="n">
        <f aca="false">IF(YEAR($A303)&lt;&gt;Setup!$B$6,"",SUMIFS(Transactions!$G:$G,Transactions!$H:$H,I$4,Transactions!$A:$A,$A303))</f>
        <v>0</v>
      </c>
      <c r="J303" s="16" t="n">
        <f aca="false">IF(YEAR($A303)&lt;&gt;Setup!$B$6,"",SUMIFS(Transactions!$G:$G,Transactions!$H:$H,J$4,Transactions!$A:$A,$A303))</f>
        <v>0</v>
      </c>
      <c r="K303" s="16" t="n">
        <f aca="false">IF(YEAR($A303)&lt;&gt;Setup!$B$6,"",SUMIFS(Transactions!$G:$G,Transactions!$H:$H,K$4,Transactions!$A:$A,$A303))</f>
        <v>0</v>
      </c>
      <c r="L303" s="16" t="n">
        <f aca="false">IF(YEAR($A303)&lt;&gt;Setup!$B$6,"",SUMIFS(Transactions!$G:$G,Transactions!$H:$H,L$4,Transactions!$A:$A,$A303))</f>
        <v>0</v>
      </c>
      <c r="M303" s="16" t="n">
        <f aca="false">IF(YEAR($A303)&lt;&gt;Setup!$B$6,"",SUMIFS(Transactions!$G:$G,Transactions!$H:$H,M$4,Transactions!$A:$A,$A303))</f>
        <v>0</v>
      </c>
      <c r="N303" s="16" t="n">
        <f aca="false">IF(YEAR($A303)&lt;&gt;Setup!$B$6,"",SUMIFS(Transactions!$G:$G,Transactions!$H:$H,N$4,Transactions!$A:$A,$A303))</f>
        <v>0</v>
      </c>
      <c r="O303" s="16" t="n">
        <f aca="false">IF(YEAR($A303)&lt;&gt;Setup!$B$6,"",SUMIFS(Transactions!$G:$G,Transactions!$H:$H,O$4,Transactions!$A:$A,$A303))</f>
        <v>0</v>
      </c>
      <c r="P303" s="16" t="n">
        <f aca="false">IF(YEAR($A303)&lt;&gt;Setup!$B$6,"",SUMIFS(Transactions!$G:$G,Transactions!$H:$H,P$4,Transactions!$A:$A,$A303))</f>
        <v>0</v>
      </c>
      <c r="Q303" s="16" t="n">
        <f aca="false">IF(YEAR($A303)&lt;&gt;Setup!$B$6,"",SUM(B303:C303))</f>
        <v>0</v>
      </c>
      <c r="R303" s="16" t="n">
        <f aca="false">IF(YEAR($A303)&lt;&gt;Setup!$B$6,"",SUM(D303:F303))</f>
        <v>0</v>
      </c>
      <c r="S303" s="16" t="n">
        <f aca="false">IF(YEAR($A303)&lt;&gt;Setup!$B$6,"",SUM(G303:L303))</f>
        <v>0</v>
      </c>
      <c r="T303" s="16" t="n">
        <f aca="false">IF(YEAR($A303)&lt;&gt;Setup!$B$6,"",SUM(M303:P303))</f>
        <v>0</v>
      </c>
      <c r="U303" s="20" t="n">
        <f aca="false">IF(YEAR($A303)&lt;&gt;Setup!$B$6,"",SUM(B303:P303))</f>
        <v>0</v>
      </c>
      <c r="V303" s="20" t="n">
        <f aca="false">IF(YEAR($A303)&lt;&gt;Setup!$B$6,"",N(V302)+U303)</f>
        <v>0</v>
      </c>
    </row>
    <row r="304" customFormat="false" ht="15" hidden="false" customHeight="false" outlineLevel="0" collapsed="false">
      <c r="A304" s="19" t="n">
        <f aca="false">DATE(Setup!$B$6,1,1)+299</f>
        <v>46322</v>
      </c>
      <c r="B304" s="16" t="n">
        <f aca="false">IF(YEAR($A304)&lt;&gt;Setup!$B$6,"",SUMIFS(Transactions!$G:$G,Transactions!$H:$H,B$4,Transactions!$A:$A,$A304))</f>
        <v>0</v>
      </c>
      <c r="C304" s="16" t="n">
        <f aca="false">IF(YEAR($A304)&lt;&gt;Setup!$B$6,"",SUMIFS(Transactions!$G:$G,Transactions!$H:$H,C$4,Transactions!$A:$A,$A304))</f>
        <v>0</v>
      </c>
      <c r="D304" s="16" t="n">
        <f aca="false">IF(YEAR($A304)&lt;&gt;Setup!$B$6,"",SUMIFS(Transactions!$G:$G,Transactions!$H:$H,D$4,Transactions!$A:$A,$A304))</f>
        <v>0</v>
      </c>
      <c r="E304" s="16" t="n">
        <f aca="false">IF(YEAR($A304)&lt;&gt;Setup!$B$6,"",SUMIFS(Transactions!$G:$G,Transactions!$H:$H,E$4,Transactions!$A:$A,$A304))</f>
        <v>0</v>
      </c>
      <c r="F304" s="16" t="n">
        <f aca="false">IF(YEAR($A304)&lt;&gt;Setup!$B$6,"",SUMIFS(Transactions!$G:$G,Transactions!$H:$H,F$4,Transactions!$A:$A,$A304))</f>
        <v>0</v>
      </c>
      <c r="G304" s="16" t="n">
        <f aca="false">IF(YEAR($A304)&lt;&gt;Setup!$B$6,"",SUMIFS(Transactions!$G:$G,Transactions!$H:$H,G$4,Transactions!$A:$A,$A304))</f>
        <v>0</v>
      </c>
      <c r="H304" s="16" t="n">
        <f aca="false">IF(YEAR($A304)&lt;&gt;Setup!$B$6,"",SUMIFS(Transactions!$G:$G,Transactions!$H:$H,H$4,Transactions!$A:$A,$A304))</f>
        <v>0</v>
      </c>
      <c r="I304" s="16" t="n">
        <f aca="false">IF(YEAR($A304)&lt;&gt;Setup!$B$6,"",SUMIFS(Transactions!$G:$G,Transactions!$H:$H,I$4,Transactions!$A:$A,$A304))</f>
        <v>0</v>
      </c>
      <c r="J304" s="16" t="n">
        <f aca="false">IF(YEAR($A304)&lt;&gt;Setup!$B$6,"",SUMIFS(Transactions!$G:$G,Transactions!$H:$H,J$4,Transactions!$A:$A,$A304))</f>
        <v>0</v>
      </c>
      <c r="K304" s="16" t="n">
        <f aca="false">IF(YEAR($A304)&lt;&gt;Setup!$B$6,"",SUMIFS(Transactions!$G:$G,Transactions!$H:$H,K$4,Transactions!$A:$A,$A304))</f>
        <v>0</v>
      </c>
      <c r="L304" s="16" t="n">
        <f aca="false">IF(YEAR($A304)&lt;&gt;Setup!$B$6,"",SUMIFS(Transactions!$G:$G,Transactions!$H:$H,L$4,Transactions!$A:$A,$A304))</f>
        <v>0</v>
      </c>
      <c r="M304" s="16" t="n">
        <f aca="false">IF(YEAR($A304)&lt;&gt;Setup!$B$6,"",SUMIFS(Transactions!$G:$G,Transactions!$H:$H,M$4,Transactions!$A:$A,$A304))</f>
        <v>0</v>
      </c>
      <c r="N304" s="16" t="n">
        <f aca="false">IF(YEAR($A304)&lt;&gt;Setup!$B$6,"",SUMIFS(Transactions!$G:$G,Transactions!$H:$H,N$4,Transactions!$A:$A,$A304))</f>
        <v>0</v>
      </c>
      <c r="O304" s="16" t="n">
        <f aca="false">IF(YEAR($A304)&lt;&gt;Setup!$B$6,"",SUMIFS(Transactions!$G:$G,Transactions!$H:$H,O$4,Transactions!$A:$A,$A304))</f>
        <v>0</v>
      </c>
      <c r="P304" s="16" t="n">
        <f aca="false">IF(YEAR($A304)&lt;&gt;Setup!$B$6,"",SUMIFS(Transactions!$G:$G,Transactions!$H:$H,P$4,Transactions!$A:$A,$A304))</f>
        <v>0</v>
      </c>
      <c r="Q304" s="16" t="n">
        <f aca="false">IF(YEAR($A304)&lt;&gt;Setup!$B$6,"",SUM(B304:C304))</f>
        <v>0</v>
      </c>
      <c r="R304" s="16" t="n">
        <f aca="false">IF(YEAR($A304)&lt;&gt;Setup!$B$6,"",SUM(D304:F304))</f>
        <v>0</v>
      </c>
      <c r="S304" s="16" t="n">
        <f aca="false">IF(YEAR($A304)&lt;&gt;Setup!$B$6,"",SUM(G304:L304))</f>
        <v>0</v>
      </c>
      <c r="T304" s="16" t="n">
        <f aca="false">IF(YEAR($A304)&lt;&gt;Setup!$B$6,"",SUM(M304:P304))</f>
        <v>0</v>
      </c>
      <c r="U304" s="20" t="n">
        <f aca="false">IF(YEAR($A304)&lt;&gt;Setup!$B$6,"",SUM(B304:P304))</f>
        <v>0</v>
      </c>
      <c r="V304" s="20" t="n">
        <f aca="false">IF(YEAR($A304)&lt;&gt;Setup!$B$6,"",N(V303)+U304)</f>
        <v>0</v>
      </c>
    </row>
    <row r="305" customFormat="false" ht="15" hidden="false" customHeight="false" outlineLevel="0" collapsed="false">
      <c r="A305" s="19" t="n">
        <f aca="false">DATE(Setup!$B$6,1,1)+300</f>
        <v>46323</v>
      </c>
      <c r="B305" s="16" t="n">
        <f aca="false">IF(YEAR($A305)&lt;&gt;Setup!$B$6,"",SUMIFS(Transactions!$G:$G,Transactions!$H:$H,B$4,Transactions!$A:$A,$A305))</f>
        <v>0</v>
      </c>
      <c r="C305" s="16" t="n">
        <f aca="false">IF(YEAR($A305)&lt;&gt;Setup!$B$6,"",SUMIFS(Transactions!$G:$G,Transactions!$H:$H,C$4,Transactions!$A:$A,$A305))</f>
        <v>0</v>
      </c>
      <c r="D305" s="16" t="n">
        <f aca="false">IF(YEAR($A305)&lt;&gt;Setup!$B$6,"",SUMIFS(Transactions!$G:$G,Transactions!$H:$H,D$4,Transactions!$A:$A,$A305))</f>
        <v>0</v>
      </c>
      <c r="E305" s="16" t="n">
        <f aca="false">IF(YEAR($A305)&lt;&gt;Setup!$B$6,"",SUMIFS(Transactions!$G:$G,Transactions!$H:$H,E$4,Transactions!$A:$A,$A305))</f>
        <v>0</v>
      </c>
      <c r="F305" s="16" t="n">
        <f aca="false">IF(YEAR($A305)&lt;&gt;Setup!$B$6,"",SUMIFS(Transactions!$G:$G,Transactions!$H:$H,F$4,Transactions!$A:$A,$A305))</f>
        <v>0</v>
      </c>
      <c r="G305" s="16" t="n">
        <f aca="false">IF(YEAR($A305)&lt;&gt;Setup!$B$6,"",SUMIFS(Transactions!$G:$G,Transactions!$H:$H,G$4,Transactions!$A:$A,$A305))</f>
        <v>0</v>
      </c>
      <c r="H305" s="16" t="n">
        <f aca="false">IF(YEAR($A305)&lt;&gt;Setup!$B$6,"",SUMIFS(Transactions!$G:$G,Transactions!$H:$H,H$4,Transactions!$A:$A,$A305))</f>
        <v>0</v>
      </c>
      <c r="I305" s="16" t="n">
        <f aca="false">IF(YEAR($A305)&lt;&gt;Setup!$B$6,"",SUMIFS(Transactions!$G:$G,Transactions!$H:$H,I$4,Transactions!$A:$A,$A305))</f>
        <v>0</v>
      </c>
      <c r="J305" s="16" t="n">
        <f aca="false">IF(YEAR($A305)&lt;&gt;Setup!$B$6,"",SUMIFS(Transactions!$G:$G,Transactions!$H:$H,J$4,Transactions!$A:$A,$A305))</f>
        <v>0</v>
      </c>
      <c r="K305" s="16" t="n">
        <f aca="false">IF(YEAR($A305)&lt;&gt;Setup!$B$6,"",SUMIFS(Transactions!$G:$G,Transactions!$H:$H,K$4,Transactions!$A:$A,$A305))</f>
        <v>0</v>
      </c>
      <c r="L305" s="16" t="n">
        <f aca="false">IF(YEAR($A305)&lt;&gt;Setup!$B$6,"",SUMIFS(Transactions!$G:$G,Transactions!$H:$H,L$4,Transactions!$A:$A,$A305))</f>
        <v>0</v>
      </c>
      <c r="M305" s="16" t="n">
        <f aca="false">IF(YEAR($A305)&lt;&gt;Setup!$B$6,"",SUMIFS(Transactions!$G:$G,Transactions!$H:$H,M$4,Transactions!$A:$A,$A305))</f>
        <v>0</v>
      </c>
      <c r="N305" s="16" t="n">
        <f aca="false">IF(YEAR($A305)&lt;&gt;Setup!$B$6,"",SUMIFS(Transactions!$G:$G,Transactions!$H:$H,N$4,Transactions!$A:$A,$A305))</f>
        <v>0</v>
      </c>
      <c r="O305" s="16" t="n">
        <f aca="false">IF(YEAR($A305)&lt;&gt;Setup!$B$6,"",SUMIFS(Transactions!$G:$G,Transactions!$H:$H,O$4,Transactions!$A:$A,$A305))</f>
        <v>0</v>
      </c>
      <c r="P305" s="16" t="n">
        <f aca="false">IF(YEAR($A305)&lt;&gt;Setup!$B$6,"",SUMIFS(Transactions!$G:$G,Transactions!$H:$H,P$4,Transactions!$A:$A,$A305))</f>
        <v>0</v>
      </c>
      <c r="Q305" s="16" t="n">
        <f aca="false">IF(YEAR($A305)&lt;&gt;Setup!$B$6,"",SUM(B305:C305))</f>
        <v>0</v>
      </c>
      <c r="R305" s="16" t="n">
        <f aca="false">IF(YEAR($A305)&lt;&gt;Setup!$B$6,"",SUM(D305:F305))</f>
        <v>0</v>
      </c>
      <c r="S305" s="16" t="n">
        <f aca="false">IF(YEAR($A305)&lt;&gt;Setup!$B$6,"",SUM(G305:L305))</f>
        <v>0</v>
      </c>
      <c r="T305" s="16" t="n">
        <f aca="false">IF(YEAR($A305)&lt;&gt;Setup!$B$6,"",SUM(M305:P305))</f>
        <v>0</v>
      </c>
      <c r="U305" s="20" t="n">
        <f aca="false">IF(YEAR($A305)&lt;&gt;Setup!$B$6,"",SUM(B305:P305))</f>
        <v>0</v>
      </c>
      <c r="V305" s="20" t="n">
        <f aca="false">IF(YEAR($A305)&lt;&gt;Setup!$B$6,"",N(V304)+U305)</f>
        <v>0</v>
      </c>
    </row>
    <row r="306" customFormat="false" ht="15" hidden="false" customHeight="false" outlineLevel="0" collapsed="false">
      <c r="A306" s="19" t="n">
        <f aca="false">DATE(Setup!$B$6,1,1)+301</f>
        <v>46324</v>
      </c>
      <c r="B306" s="16" t="n">
        <f aca="false">IF(YEAR($A306)&lt;&gt;Setup!$B$6,"",SUMIFS(Transactions!$G:$G,Transactions!$H:$H,B$4,Transactions!$A:$A,$A306))</f>
        <v>0</v>
      </c>
      <c r="C306" s="16" t="n">
        <f aca="false">IF(YEAR($A306)&lt;&gt;Setup!$B$6,"",SUMIFS(Transactions!$G:$G,Transactions!$H:$H,C$4,Transactions!$A:$A,$A306))</f>
        <v>0</v>
      </c>
      <c r="D306" s="16" t="n">
        <f aca="false">IF(YEAR($A306)&lt;&gt;Setup!$B$6,"",SUMIFS(Transactions!$G:$G,Transactions!$H:$H,D$4,Transactions!$A:$A,$A306))</f>
        <v>0</v>
      </c>
      <c r="E306" s="16" t="n">
        <f aca="false">IF(YEAR($A306)&lt;&gt;Setup!$B$6,"",SUMIFS(Transactions!$G:$G,Transactions!$H:$H,E$4,Transactions!$A:$A,$A306))</f>
        <v>0</v>
      </c>
      <c r="F306" s="16" t="n">
        <f aca="false">IF(YEAR($A306)&lt;&gt;Setup!$B$6,"",SUMIFS(Transactions!$G:$G,Transactions!$H:$H,F$4,Transactions!$A:$A,$A306))</f>
        <v>0</v>
      </c>
      <c r="G306" s="16" t="n">
        <f aca="false">IF(YEAR($A306)&lt;&gt;Setup!$B$6,"",SUMIFS(Transactions!$G:$G,Transactions!$H:$H,G$4,Transactions!$A:$A,$A306))</f>
        <v>0</v>
      </c>
      <c r="H306" s="16" t="n">
        <f aca="false">IF(YEAR($A306)&lt;&gt;Setup!$B$6,"",SUMIFS(Transactions!$G:$G,Transactions!$H:$H,H$4,Transactions!$A:$A,$A306))</f>
        <v>0</v>
      </c>
      <c r="I306" s="16" t="n">
        <f aca="false">IF(YEAR($A306)&lt;&gt;Setup!$B$6,"",SUMIFS(Transactions!$G:$G,Transactions!$H:$H,I$4,Transactions!$A:$A,$A306))</f>
        <v>0</v>
      </c>
      <c r="J306" s="16" t="n">
        <f aca="false">IF(YEAR($A306)&lt;&gt;Setup!$B$6,"",SUMIFS(Transactions!$G:$G,Transactions!$H:$H,J$4,Transactions!$A:$A,$A306))</f>
        <v>0</v>
      </c>
      <c r="K306" s="16" t="n">
        <f aca="false">IF(YEAR($A306)&lt;&gt;Setup!$B$6,"",SUMIFS(Transactions!$G:$G,Transactions!$H:$H,K$4,Transactions!$A:$A,$A306))</f>
        <v>0</v>
      </c>
      <c r="L306" s="16" t="n">
        <f aca="false">IF(YEAR($A306)&lt;&gt;Setup!$B$6,"",SUMIFS(Transactions!$G:$G,Transactions!$H:$H,L$4,Transactions!$A:$A,$A306))</f>
        <v>0</v>
      </c>
      <c r="M306" s="16" t="n">
        <f aca="false">IF(YEAR($A306)&lt;&gt;Setup!$B$6,"",SUMIFS(Transactions!$G:$G,Transactions!$H:$H,M$4,Transactions!$A:$A,$A306))</f>
        <v>0</v>
      </c>
      <c r="N306" s="16" t="n">
        <f aca="false">IF(YEAR($A306)&lt;&gt;Setup!$B$6,"",SUMIFS(Transactions!$G:$G,Transactions!$H:$H,N$4,Transactions!$A:$A,$A306))</f>
        <v>0</v>
      </c>
      <c r="O306" s="16" t="n">
        <f aca="false">IF(YEAR($A306)&lt;&gt;Setup!$B$6,"",SUMIFS(Transactions!$G:$G,Transactions!$H:$H,O$4,Transactions!$A:$A,$A306))</f>
        <v>0</v>
      </c>
      <c r="P306" s="16" t="n">
        <f aca="false">IF(YEAR($A306)&lt;&gt;Setup!$B$6,"",SUMIFS(Transactions!$G:$G,Transactions!$H:$H,P$4,Transactions!$A:$A,$A306))</f>
        <v>0</v>
      </c>
      <c r="Q306" s="16" t="n">
        <f aca="false">IF(YEAR($A306)&lt;&gt;Setup!$B$6,"",SUM(B306:C306))</f>
        <v>0</v>
      </c>
      <c r="R306" s="16" t="n">
        <f aca="false">IF(YEAR($A306)&lt;&gt;Setup!$B$6,"",SUM(D306:F306))</f>
        <v>0</v>
      </c>
      <c r="S306" s="16" t="n">
        <f aca="false">IF(YEAR($A306)&lt;&gt;Setup!$B$6,"",SUM(G306:L306))</f>
        <v>0</v>
      </c>
      <c r="T306" s="16" t="n">
        <f aca="false">IF(YEAR($A306)&lt;&gt;Setup!$B$6,"",SUM(M306:P306))</f>
        <v>0</v>
      </c>
      <c r="U306" s="20" t="n">
        <f aca="false">IF(YEAR($A306)&lt;&gt;Setup!$B$6,"",SUM(B306:P306))</f>
        <v>0</v>
      </c>
      <c r="V306" s="20" t="n">
        <f aca="false">IF(YEAR($A306)&lt;&gt;Setup!$B$6,"",N(V305)+U306)</f>
        <v>0</v>
      </c>
    </row>
    <row r="307" customFormat="false" ht="15" hidden="false" customHeight="false" outlineLevel="0" collapsed="false">
      <c r="A307" s="19" t="n">
        <f aca="false">DATE(Setup!$B$6,1,1)+302</f>
        <v>46325</v>
      </c>
      <c r="B307" s="16" t="n">
        <f aca="false">IF(YEAR($A307)&lt;&gt;Setup!$B$6,"",SUMIFS(Transactions!$G:$G,Transactions!$H:$H,B$4,Transactions!$A:$A,$A307))</f>
        <v>0</v>
      </c>
      <c r="C307" s="16" t="n">
        <f aca="false">IF(YEAR($A307)&lt;&gt;Setup!$B$6,"",SUMIFS(Transactions!$G:$G,Transactions!$H:$H,C$4,Transactions!$A:$A,$A307))</f>
        <v>0</v>
      </c>
      <c r="D307" s="16" t="n">
        <f aca="false">IF(YEAR($A307)&lt;&gt;Setup!$B$6,"",SUMIFS(Transactions!$G:$G,Transactions!$H:$H,D$4,Transactions!$A:$A,$A307))</f>
        <v>0</v>
      </c>
      <c r="E307" s="16" t="n">
        <f aca="false">IF(YEAR($A307)&lt;&gt;Setup!$B$6,"",SUMIFS(Transactions!$G:$G,Transactions!$H:$H,E$4,Transactions!$A:$A,$A307))</f>
        <v>0</v>
      </c>
      <c r="F307" s="16" t="n">
        <f aca="false">IF(YEAR($A307)&lt;&gt;Setup!$B$6,"",SUMIFS(Transactions!$G:$G,Transactions!$H:$H,F$4,Transactions!$A:$A,$A307))</f>
        <v>0</v>
      </c>
      <c r="G307" s="16" t="n">
        <f aca="false">IF(YEAR($A307)&lt;&gt;Setup!$B$6,"",SUMIFS(Transactions!$G:$G,Transactions!$H:$H,G$4,Transactions!$A:$A,$A307))</f>
        <v>0</v>
      </c>
      <c r="H307" s="16" t="n">
        <f aca="false">IF(YEAR($A307)&lt;&gt;Setup!$B$6,"",SUMIFS(Transactions!$G:$G,Transactions!$H:$H,H$4,Transactions!$A:$A,$A307))</f>
        <v>0</v>
      </c>
      <c r="I307" s="16" t="n">
        <f aca="false">IF(YEAR($A307)&lt;&gt;Setup!$B$6,"",SUMIFS(Transactions!$G:$G,Transactions!$H:$H,I$4,Transactions!$A:$A,$A307))</f>
        <v>0</v>
      </c>
      <c r="J307" s="16" t="n">
        <f aca="false">IF(YEAR($A307)&lt;&gt;Setup!$B$6,"",SUMIFS(Transactions!$G:$G,Transactions!$H:$H,J$4,Transactions!$A:$A,$A307))</f>
        <v>0</v>
      </c>
      <c r="K307" s="16" t="n">
        <f aca="false">IF(YEAR($A307)&lt;&gt;Setup!$B$6,"",SUMIFS(Transactions!$G:$G,Transactions!$H:$H,K$4,Transactions!$A:$A,$A307))</f>
        <v>0</v>
      </c>
      <c r="L307" s="16" t="n">
        <f aca="false">IF(YEAR($A307)&lt;&gt;Setup!$B$6,"",SUMIFS(Transactions!$G:$G,Transactions!$H:$H,L$4,Transactions!$A:$A,$A307))</f>
        <v>0</v>
      </c>
      <c r="M307" s="16" t="n">
        <f aca="false">IF(YEAR($A307)&lt;&gt;Setup!$B$6,"",SUMIFS(Transactions!$G:$G,Transactions!$H:$H,M$4,Transactions!$A:$A,$A307))</f>
        <v>0</v>
      </c>
      <c r="N307" s="16" t="n">
        <f aca="false">IF(YEAR($A307)&lt;&gt;Setup!$B$6,"",SUMIFS(Transactions!$G:$G,Transactions!$H:$H,N$4,Transactions!$A:$A,$A307))</f>
        <v>0</v>
      </c>
      <c r="O307" s="16" t="n">
        <f aca="false">IF(YEAR($A307)&lt;&gt;Setup!$B$6,"",SUMIFS(Transactions!$G:$G,Transactions!$H:$H,O$4,Transactions!$A:$A,$A307))</f>
        <v>0</v>
      </c>
      <c r="P307" s="16" t="n">
        <f aca="false">IF(YEAR($A307)&lt;&gt;Setup!$B$6,"",SUMIFS(Transactions!$G:$G,Transactions!$H:$H,P$4,Transactions!$A:$A,$A307))</f>
        <v>0</v>
      </c>
      <c r="Q307" s="16" t="n">
        <f aca="false">IF(YEAR($A307)&lt;&gt;Setup!$B$6,"",SUM(B307:C307))</f>
        <v>0</v>
      </c>
      <c r="R307" s="16" t="n">
        <f aca="false">IF(YEAR($A307)&lt;&gt;Setup!$B$6,"",SUM(D307:F307))</f>
        <v>0</v>
      </c>
      <c r="S307" s="16" t="n">
        <f aca="false">IF(YEAR($A307)&lt;&gt;Setup!$B$6,"",SUM(G307:L307))</f>
        <v>0</v>
      </c>
      <c r="T307" s="16" t="n">
        <f aca="false">IF(YEAR($A307)&lt;&gt;Setup!$B$6,"",SUM(M307:P307))</f>
        <v>0</v>
      </c>
      <c r="U307" s="20" t="n">
        <f aca="false">IF(YEAR($A307)&lt;&gt;Setup!$B$6,"",SUM(B307:P307))</f>
        <v>0</v>
      </c>
      <c r="V307" s="20" t="n">
        <f aca="false">IF(YEAR($A307)&lt;&gt;Setup!$B$6,"",N(V306)+U307)</f>
        <v>0</v>
      </c>
    </row>
    <row r="308" customFormat="false" ht="15" hidden="false" customHeight="false" outlineLevel="0" collapsed="false">
      <c r="A308" s="19" t="n">
        <f aca="false">DATE(Setup!$B$6,1,1)+303</f>
        <v>46326</v>
      </c>
      <c r="B308" s="16" t="n">
        <f aca="false">IF(YEAR($A308)&lt;&gt;Setup!$B$6,"",SUMIFS(Transactions!$G:$G,Transactions!$H:$H,B$4,Transactions!$A:$A,$A308))</f>
        <v>0</v>
      </c>
      <c r="C308" s="16" t="n">
        <f aca="false">IF(YEAR($A308)&lt;&gt;Setup!$B$6,"",SUMIFS(Transactions!$G:$G,Transactions!$H:$H,C$4,Transactions!$A:$A,$A308))</f>
        <v>0</v>
      </c>
      <c r="D308" s="16" t="n">
        <f aca="false">IF(YEAR($A308)&lt;&gt;Setup!$B$6,"",SUMIFS(Transactions!$G:$G,Transactions!$H:$H,D$4,Transactions!$A:$A,$A308))</f>
        <v>0</v>
      </c>
      <c r="E308" s="16" t="n">
        <f aca="false">IF(YEAR($A308)&lt;&gt;Setup!$B$6,"",SUMIFS(Transactions!$G:$G,Transactions!$H:$H,E$4,Transactions!$A:$A,$A308))</f>
        <v>0</v>
      </c>
      <c r="F308" s="16" t="n">
        <f aca="false">IF(YEAR($A308)&lt;&gt;Setup!$B$6,"",SUMIFS(Transactions!$G:$G,Transactions!$H:$H,F$4,Transactions!$A:$A,$A308))</f>
        <v>0</v>
      </c>
      <c r="G308" s="16" t="n">
        <f aca="false">IF(YEAR($A308)&lt;&gt;Setup!$B$6,"",SUMIFS(Transactions!$G:$G,Transactions!$H:$H,G$4,Transactions!$A:$A,$A308))</f>
        <v>0</v>
      </c>
      <c r="H308" s="16" t="n">
        <f aca="false">IF(YEAR($A308)&lt;&gt;Setup!$B$6,"",SUMIFS(Transactions!$G:$G,Transactions!$H:$H,H$4,Transactions!$A:$A,$A308))</f>
        <v>0</v>
      </c>
      <c r="I308" s="16" t="n">
        <f aca="false">IF(YEAR($A308)&lt;&gt;Setup!$B$6,"",SUMIFS(Transactions!$G:$G,Transactions!$H:$H,I$4,Transactions!$A:$A,$A308))</f>
        <v>0</v>
      </c>
      <c r="J308" s="16" t="n">
        <f aca="false">IF(YEAR($A308)&lt;&gt;Setup!$B$6,"",SUMIFS(Transactions!$G:$G,Transactions!$H:$H,J$4,Transactions!$A:$A,$A308))</f>
        <v>0</v>
      </c>
      <c r="K308" s="16" t="n">
        <f aca="false">IF(YEAR($A308)&lt;&gt;Setup!$B$6,"",SUMIFS(Transactions!$G:$G,Transactions!$H:$H,K$4,Transactions!$A:$A,$A308))</f>
        <v>0</v>
      </c>
      <c r="L308" s="16" t="n">
        <f aca="false">IF(YEAR($A308)&lt;&gt;Setup!$B$6,"",SUMIFS(Transactions!$G:$G,Transactions!$H:$H,L$4,Transactions!$A:$A,$A308))</f>
        <v>0</v>
      </c>
      <c r="M308" s="16" t="n">
        <f aca="false">IF(YEAR($A308)&lt;&gt;Setup!$B$6,"",SUMIFS(Transactions!$G:$G,Transactions!$H:$H,M$4,Transactions!$A:$A,$A308))</f>
        <v>0</v>
      </c>
      <c r="N308" s="16" t="n">
        <f aca="false">IF(YEAR($A308)&lt;&gt;Setup!$B$6,"",SUMIFS(Transactions!$G:$G,Transactions!$H:$H,N$4,Transactions!$A:$A,$A308))</f>
        <v>0</v>
      </c>
      <c r="O308" s="16" t="n">
        <f aca="false">IF(YEAR($A308)&lt;&gt;Setup!$B$6,"",SUMIFS(Transactions!$G:$G,Transactions!$H:$H,O$4,Transactions!$A:$A,$A308))</f>
        <v>0</v>
      </c>
      <c r="P308" s="16" t="n">
        <f aca="false">IF(YEAR($A308)&lt;&gt;Setup!$B$6,"",SUMIFS(Transactions!$G:$G,Transactions!$H:$H,P$4,Transactions!$A:$A,$A308))</f>
        <v>0</v>
      </c>
      <c r="Q308" s="16" t="n">
        <f aca="false">IF(YEAR($A308)&lt;&gt;Setup!$B$6,"",SUM(B308:C308))</f>
        <v>0</v>
      </c>
      <c r="R308" s="16" t="n">
        <f aca="false">IF(YEAR($A308)&lt;&gt;Setup!$B$6,"",SUM(D308:F308))</f>
        <v>0</v>
      </c>
      <c r="S308" s="16" t="n">
        <f aca="false">IF(YEAR($A308)&lt;&gt;Setup!$B$6,"",SUM(G308:L308))</f>
        <v>0</v>
      </c>
      <c r="T308" s="16" t="n">
        <f aca="false">IF(YEAR($A308)&lt;&gt;Setup!$B$6,"",SUM(M308:P308))</f>
        <v>0</v>
      </c>
      <c r="U308" s="20" t="n">
        <f aca="false">IF(YEAR($A308)&lt;&gt;Setup!$B$6,"",SUM(B308:P308))</f>
        <v>0</v>
      </c>
      <c r="V308" s="20" t="n">
        <f aca="false">IF(YEAR($A308)&lt;&gt;Setup!$B$6,"",N(V307)+U308)</f>
        <v>0</v>
      </c>
    </row>
    <row r="309" customFormat="false" ht="15" hidden="false" customHeight="false" outlineLevel="0" collapsed="false">
      <c r="A309" s="19" t="n">
        <f aca="false">DATE(Setup!$B$6,1,1)+304</f>
        <v>46327</v>
      </c>
      <c r="B309" s="16" t="n">
        <f aca="false">IF(YEAR($A309)&lt;&gt;Setup!$B$6,"",SUMIFS(Transactions!$G:$G,Transactions!$H:$H,B$4,Transactions!$A:$A,$A309))</f>
        <v>0</v>
      </c>
      <c r="C309" s="16" t="n">
        <f aca="false">IF(YEAR($A309)&lt;&gt;Setup!$B$6,"",SUMIFS(Transactions!$G:$G,Transactions!$H:$H,C$4,Transactions!$A:$A,$A309))</f>
        <v>0</v>
      </c>
      <c r="D309" s="16" t="n">
        <f aca="false">IF(YEAR($A309)&lt;&gt;Setup!$B$6,"",SUMIFS(Transactions!$G:$G,Transactions!$H:$H,D$4,Transactions!$A:$A,$A309))</f>
        <v>0</v>
      </c>
      <c r="E309" s="16" t="n">
        <f aca="false">IF(YEAR($A309)&lt;&gt;Setup!$B$6,"",SUMIFS(Transactions!$G:$G,Transactions!$H:$H,E$4,Transactions!$A:$A,$A309))</f>
        <v>0</v>
      </c>
      <c r="F309" s="16" t="n">
        <f aca="false">IF(YEAR($A309)&lt;&gt;Setup!$B$6,"",SUMIFS(Transactions!$G:$G,Transactions!$H:$H,F$4,Transactions!$A:$A,$A309))</f>
        <v>0</v>
      </c>
      <c r="G309" s="16" t="n">
        <f aca="false">IF(YEAR($A309)&lt;&gt;Setup!$B$6,"",SUMIFS(Transactions!$G:$G,Transactions!$H:$H,G$4,Transactions!$A:$A,$A309))</f>
        <v>0</v>
      </c>
      <c r="H309" s="16" t="n">
        <f aca="false">IF(YEAR($A309)&lt;&gt;Setup!$B$6,"",SUMIFS(Transactions!$G:$G,Transactions!$H:$H,H$4,Transactions!$A:$A,$A309))</f>
        <v>0</v>
      </c>
      <c r="I309" s="16" t="n">
        <f aca="false">IF(YEAR($A309)&lt;&gt;Setup!$B$6,"",SUMIFS(Transactions!$G:$G,Transactions!$H:$H,I$4,Transactions!$A:$A,$A309))</f>
        <v>0</v>
      </c>
      <c r="J309" s="16" t="n">
        <f aca="false">IF(YEAR($A309)&lt;&gt;Setup!$B$6,"",SUMIFS(Transactions!$G:$G,Transactions!$H:$H,J$4,Transactions!$A:$A,$A309))</f>
        <v>0</v>
      </c>
      <c r="K309" s="16" t="n">
        <f aca="false">IF(YEAR($A309)&lt;&gt;Setup!$B$6,"",SUMIFS(Transactions!$G:$G,Transactions!$H:$H,K$4,Transactions!$A:$A,$A309))</f>
        <v>0</v>
      </c>
      <c r="L309" s="16" t="n">
        <f aca="false">IF(YEAR($A309)&lt;&gt;Setup!$B$6,"",SUMIFS(Transactions!$G:$G,Transactions!$H:$H,L$4,Transactions!$A:$A,$A309))</f>
        <v>0</v>
      </c>
      <c r="M309" s="16" t="n">
        <f aca="false">IF(YEAR($A309)&lt;&gt;Setup!$B$6,"",SUMIFS(Transactions!$G:$G,Transactions!$H:$H,M$4,Transactions!$A:$A,$A309))</f>
        <v>0</v>
      </c>
      <c r="N309" s="16" t="n">
        <f aca="false">IF(YEAR($A309)&lt;&gt;Setup!$B$6,"",SUMIFS(Transactions!$G:$G,Transactions!$H:$H,N$4,Transactions!$A:$A,$A309))</f>
        <v>0</v>
      </c>
      <c r="O309" s="16" t="n">
        <f aca="false">IF(YEAR($A309)&lt;&gt;Setup!$B$6,"",SUMIFS(Transactions!$G:$G,Transactions!$H:$H,O$4,Transactions!$A:$A,$A309))</f>
        <v>0</v>
      </c>
      <c r="P309" s="16" t="n">
        <f aca="false">IF(YEAR($A309)&lt;&gt;Setup!$B$6,"",SUMIFS(Transactions!$G:$G,Transactions!$H:$H,P$4,Transactions!$A:$A,$A309))</f>
        <v>0</v>
      </c>
      <c r="Q309" s="16" t="n">
        <f aca="false">IF(YEAR($A309)&lt;&gt;Setup!$B$6,"",SUM(B309:C309))</f>
        <v>0</v>
      </c>
      <c r="R309" s="16" t="n">
        <f aca="false">IF(YEAR($A309)&lt;&gt;Setup!$B$6,"",SUM(D309:F309))</f>
        <v>0</v>
      </c>
      <c r="S309" s="16" t="n">
        <f aca="false">IF(YEAR($A309)&lt;&gt;Setup!$B$6,"",SUM(G309:L309))</f>
        <v>0</v>
      </c>
      <c r="T309" s="16" t="n">
        <f aca="false">IF(YEAR($A309)&lt;&gt;Setup!$B$6,"",SUM(M309:P309))</f>
        <v>0</v>
      </c>
      <c r="U309" s="20" t="n">
        <f aca="false">IF(YEAR($A309)&lt;&gt;Setup!$B$6,"",SUM(B309:P309))</f>
        <v>0</v>
      </c>
      <c r="V309" s="20" t="n">
        <f aca="false">IF(YEAR($A309)&lt;&gt;Setup!$B$6,"",N(V308)+U309)</f>
        <v>0</v>
      </c>
    </row>
    <row r="310" customFormat="false" ht="15" hidden="false" customHeight="false" outlineLevel="0" collapsed="false">
      <c r="A310" s="19" t="n">
        <f aca="false">DATE(Setup!$B$6,1,1)+305</f>
        <v>46328</v>
      </c>
      <c r="B310" s="16" t="n">
        <f aca="false">IF(YEAR($A310)&lt;&gt;Setup!$B$6,"",SUMIFS(Transactions!$G:$G,Transactions!$H:$H,B$4,Transactions!$A:$A,$A310))</f>
        <v>0</v>
      </c>
      <c r="C310" s="16" t="n">
        <f aca="false">IF(YEAR($A310)&lt;&gt;Setup!$B$6,"",SUMIFS(Transactions!$G:$G,Transactions!$H:$H,C$4,Transactions!$A:$A,$A310))</f>
        <v>0</v>
      </c>
      <c r="D310" s="16" t="n">
        <f aca="false">IF(YEAR($A310)&lt;&gt;Setup!$B$6,"",SUMIFS(Transactions!$G:$G,Transactions!$H:$H,D$4,Transactions!$A:$A,$A310))</f>
        <v>0</v>
      </c>
      <c r="E310" s="16" t="n">
        <f aca="false">IF(YEAR($A310)&lt;&gt;Setup!$B$6,"",SUMIFS(Transactions!$G:$G,Transactions!$H:$H,E$4,Transactions!$A:$A,$A310))</f>
        <v>0</v>
      </c>
      <c r="F310" s="16" t="n">
        <f aca="false">IF(YEAR($A310)&lt;&gt;Setup!$B$6,"",SUMIFS(Transactions!$G:$G,Transactions!$H:$H,F$4,Transactions!$A:$A,$A310))</f>
        <v>0</v>
      </c>
      <c r="G310" s="16" t="n">
        <f aca="false">IF(YEAR($A310)&lt;&gt;Setup!$B$6,"",SUMIFS(Transactions!$G:$G,Transactions!$H:$H,G$4,Transactions!$A:$A,$A310))</f>
        <v>0</v>
      </c>
      <c r="H310" s="16" t="n">
        <f aca="false">IF(YEAR($A310)&lt;&gt;Setup!$B$6,"",SUMIFS(Transactions!$G:$G,Transactions!$H:$H,H$4,Transactions!$A:$A,$A310))</f>
        <v>0</v>
      </c>
      <c r="I310" s="16" t="n">
        <f aca="false">IF(YEAR($A310)&lt;&gt;Setup!$B$6,"",SUMIFS(Transactions!$G:$G,Transactions!$H:$H,I$4,Transactions!$A:$A,$A310))</f>
        <v>0</v>
      </c>
      <c r="J310" s="16" t="n">
        <f aca="false">IF(YEAR($A310)&lt;&gt;Setup!$B$6,"",SUMIFS(Transactions!$G:$G,Transactions!$H:$H,J$4,Transactions!$A:$A,$A310))</f>
        <v>0</v>
      </c>
      <c r="K310" s="16" t="n">
        <f aca="false">IF(YEAR($A310)&lt;&gt;Setup!$B$6,"",SUMIFS(Transactions!$G:$G,Transactions!$H:$H,K$4,Transactions!$A:$A,$A310))</f>
        <v>0</v>
      </c>
      <c r="L310" s="16" t="n">
        <f aca="false">IF(YEAR($A310)&lt;&gt;Setup!$B$6,"",SUMIFS(Transactions!$G:$G,Transactions!$H:$H,L$4,Transactions!$A:$A,$A310))</f>
        <v>0</v>
      </c>
      <c r="M310" s="16" t="n">
        <f aca="false">IF(YEAR($A310)&lt;&gt;Setup!$B$6,"",SUMIFS(Transactions!$G:$G,Transactions!$H:$H,M$4,Transactions!$A:$A,$A310))</f>
        <v>0</v>
      </c>
      <c r="N310" s="16" t="n">
        <f aca="false">IF(YEAR($A310)&lt;&gt;Setup!$B$6,"",SUMIFS(Transactions!$G:$G,Transactions!$H:$H,N$4,Transactions!$A:$A,$A310))</f>
        <v>0</v>
      </c>
      <c r="O310" s="16" t="n">
        <f aca="false">IF(YEAR($A310)&lt;&gt;Setup!$B$6,"",SUMIFS(Transactions!$G:$G,Transactions!$H:$H,O$4,Transactions!$A:$A,$A310))</f>
        <v>0</v>
      </c>
      <c r="P310" s="16" t="n">
        <f aca="false">IF(YEAR($A310)&lt;&gt;Setup!$B$6,"",SUMIFS(Transactions!$G:$G,Transactions!$H:$H,P$4,Transactions!$A:$A,$A310))</f>
        <v>0</v>
      </c>
      <c r="Q310" s="16" t="n">
        <f aca="false">IF(YEAR($A310)&lt;&gt;Setup!$B$6,"",SUM(B310:C310))</f>
        <v>0</v>
      </c>
      <c r="R310" s="16" t="n">
        <f aca="false">IF(YEAR($A310)&lt;&gt;Setup!$B$6,"",SUM(D310:F310))</f>
        <v>0</v>
      </c>
      <c r="S310" s="16" t="n">
        <f aca="false">IF(YEAR($A310)&lt;&gt;Setup!$B$6,"",SUM(G310:L310))</f>
        <v>0</v>
      </c>
      <c r="T310" s="16" t="n">
        <f aca="false">IF(YEAR($A310)&lt;&gt;Setup!$B$6,"",SUM(M310:P310))</f>
        <v>0</v>
      </c>
      <c r="U310" s="20" t="n">
        <f aca="false">IF(YEAR($A310)&lt;&gt;Setup!$B$6,"",SUM(B310:P310))</f>
        <v>0</v>
      </c>
      <c r="V310" s="20" t="n">
        <f aca="false">IF(YEAR($A310)&lt;&gt;Setup!$B$6,"",N(V309)+U310)</f>
        <v>0</v>
      </c>
    </row>
    <row r="311" customFormat="false" ht="15" hidden="false" customHeight="false" outlineLevel="0" collapsed="false">
      <c r="A311" s="19" t="n">
        <f aca="false">DATE(Setup!$B$6,1,1)+306</f>
        <v>46329</v>
      </c>
      <c r="B311" s="16" t="n">
        <f aca="false">IF(YEAR($A311)&lt;&gt;Setup!$B$6,"",SUMIFS(Transactions!$G:$G,Transactions!$H:$H,B$4,Transactions!$A:$A,$A311))</f>
        <v>0</v>
      </c>
      <c r="C311" s="16" t="n">
        <f aca="false">IF(YEAR($A311)&lt;&gt;Setup!$B$6,"",SUMIFS(Transactions!$G:$G,Transactions!$H:$H,C$4,Transactions!$A:$A,$A311))</f>
        <v>0</v>
      </c>
      <c r="D311" s="16" t="n">
        <f aca="false">IF(YEAR($A311)&lt;&gt;Setup!$B$6,"",SUMIFS(Transactions!$G:$G,Transactions!$H:$H,D$4,Transactions!$A:$A,$A311))</f>
        <v>0</v>
      </c>
      <c r="E311" s="16" t="n">
        <f aca="false">IF(YEAR($A311)&lt;&gt;Setup!$B$6,"",SUMIFS(Transactions!$G:$G,Transactions!$H:$H,E$4,Transactions!$A:$A,$A311))</f>
        <v>0</v>
      </c>
      <c r="F311" s="16" t="n">
        <f aca="false">IF(YEAR($A311)&lt;&gt;Setup!$B$6,"",SUMIFS(Transactions!$G:$G,Transactions!$H:$H,F$4,Transactions!$A:$A,$A311))</f>
        <v>0</v>
      </c>
      <c r="G311" s="16" t="n">
        <f aca="false">IF(YEAR($A311)&lt;&gt;Setup!$B$6,"",SUMIFS(Transactions!$G:$G,Transactions!$H:$H,G$4,Transactions!$A:$A,$A311))</f>
        <v>0</v>
      </c>
      <c r="H311" s="16" t="n">
        <f aca="false">IF(YEAR($A311)&lt;&gt;Setup!$B$6,"",SUMIFS(Transactions!$G:$G,Transactions!$H:$H,H$4,Transactions!$A:$A,$A311))</f>
        <v>0</v>
      </c>
      <c r="I311" s="16" t="n">
        <f aca="false">IF(YEAR($A311)&lt;&gt;Setup!$B$6,"",SUMIFS(Transactions!$G:$G,Transactions!$H:$H,I$4,Transactions!$A:$A,$A311))</f>
        <v>0</v>
      </c>
      <c r="J311" s="16" t="n">
        <f aca="false">IF(YEAR($A311)&lt;&gt;Setup!$B$6,"",SUMIFS(Transactions!$G:$G,Transactions!$H:$H,J$4,Transactions!$A:$A,$A311))</f>
        <v>0</v>
      </c>
      <c r="K311" s="16" t="n">
        <f aca="false">IF(YEAR($A311)&lt;&gt;Setup!$B$6,"",SUMIFS(Transactions!$G:$G,Transactions!$H:$H,K$4,Transactions!$A:$A,$A311))</f>
        <v>0</v>
      </c>
      <c r="L311" s="16" t="n">
        <f aca="false">IF(YEAR($A311)&lt;&gt;Setup!$B$6,"",SUMIFS(Transactions!$G:$G,Transactions!$H:$H,L$4,Transactions!$A:$A,$A311))</f>
        <v>0</v>
      </c>
      <c r="M311" s="16" t="n">
        <f aca="false">IF(YEAR($A311)&lt;&gt;Setup!$B$6,"",SUMIFS(Transactions!$G:$G,Transactions!$H:$H,M$4,Transactions!$A:$A,$A311))</f>
        <v>0</v>
      </c>
      <c r="N311" s="16" t="n">
        <f aca="false">IF(YEAR($A311)&lt;&gt;Setup!$B$6,"",SUMIFS(Transactions!$G:$G,Transactions!$H:$H,N$4,Transactions!$A:$A,$A311))</f>
        <v>0</v>
      </c>
      <c r="O311" s="16" t="n">
        <f aca="false">IF(YEAR($A311)&lt;&gt;Setup!$B$6,"",SUMIFS(Transactions!$G:$G,Transactions!$H:$H,O$4,Transactions!$A:$A,$A311))</f>
        <v>0</v>
      </c>
      <c r="P311" s="16" t="n">
        <f aca="false">IF(YEAR($A311)&lt;&gt;Setup!$B$6,"",SUMIFS(Transactions!$G:$G,Transactions!$H:$H,P$4,Transactions!$A:$A,$A311))</f>
        <v>0</v>
      </c>
      <c r="Q311" s="16" t="n">
        <f aca="false">IF(YEAR($A311)&lt;&gt;Setup!$B$6,"",SUM(B311:C311))</f>
        <v>0</v>
      </c>
      <c r="R311" s="16" t="n">
        <f aca="false">IF(YEAR($A311)&lt;&gt;Setup!$B$6,"",SUM(D311:F311))</f>
        <v>0</v>
      </c>
      <c r="S311" s="16" t="n">
        <f aca="false">IF(YEAR($A311)&lt;&gt;Setup!$B$6,"",SUM(G311:L311))</f>
        <v>0</v>
      </c>
      <c r="T311" s="16" t="n">
        <f aca="false">IF(YEAR($A311)&lt;&gt;Setup!$B$6,"",SUM(M311:P311))</f>
        <v>0</v>
      </c>
      <c r="U311" s="20" t="n">
        <f aca="false">IF(YEAR($A311)&lt;&gt;Setup!$B$6,"",SUM(B311:P311))</f>
        <v>0</v>
      </c>
      <c r="V311" s="20" t="n">
        <f aca="false">IF(YEAR($A311)&lt;&gt;Setup!$B$6,"",N(V310)+U311)</f>
        <v>0</v>
      </c>
    </row>
    <row r="312" customFormat="false" ht="15" hidden="false" customHeight="false" outlineLevel="0" collapsed="false">
      <c r="A312" s="19" t="n">
        <f aca="false">DATE(Setup!$B$6,1,1)+307</f>
        <v>46330</v>
      </c>
      <c r="B312" s="16" t="n">
        <f aca="false">IF(YEAR($A312)&lt;&gt;Setup!$B$6,"",SUMIFS(Transactions!$G:$G,Transactions!$H:$H,B$4,Transactions!$A:$A,$A312))</f>
        <v>0</v>
      </c>
      <c r="C312" s="16" t="n">
        <f aca="false">IF(YEAR($A312)&lt;&gt;Setup!$B$6,"",SUMIFS(Transactions!$G:$G,Transactions!$H:$H,C$4,Transactions!$A:$A,$A312))</f>
        <v>0</v>
      </c>
      <c r="D312" s="16" t="n">
        <f aca="false">IF(YEAR($A312)&lt;&gt;Setup!$B$6,"",SUMIFS(Transactions!$G:$G,Transactions!$H:$H,D$4,Transactions!$A:$A,$A312))</f>
        <v>0</v>
      </c>
      <c r="E312" s="16" t="n">
        <f aca="false">IF(YEAR($A312)&lt;&gt;Setup!$B$6,"",SUMIFS(Transactions!$G:$G,Transactions!$H:$H,E$4,Transactions!$A:$A,$A312))</f>
        <v>0</v>
      </c>
      <c r="F312" s="16" t="n">
        <f aca="false">IF(YEAR($A312)&lt;&gt;Setup!$B$6,"",SUMIFS(Transactions!$G:$G,Transactions!$H:$H,F$4,Transactions!$A:$A,$A312))</f>
        <v>0</v>
      </c>
      <c r="G312" s="16" t="n">
        <f aca="false">IF(YEAR($A312)&lt;&gt;Setup!$B$6,"",SUMIFS(Transactions!$G:$G,Transactions!$H:$H,G$4,Transactions!$A:$A,$A312))</f>
        <v>0</v>
      </c>
      <c r="H312" s="16" t="n">
        <f aca="false">IF(YEAR($A312)&lt;&gt;Setup!$B$6,"",SUMIFS(Transactions!$G:$G,Transactions!$H:$H,H$4,Transactions!$A:$A,$A312))</f>
        <v>0</v>
      </c>
      <c r="I312" s="16" t="n">
        <f aca="false">IF(YEAR($A312)&lt;&gt;Setup!$B$6,"",SUMIFS(Transactions!$G:$G,Transactions!$H:$H,I$4,Transactions!$A:$A,$A312))</f>
        <v>0</v>
      </c>
      <c r="J312" s="16" t="n">
        <f aca="false">IF(YEAR($A312)&lt;&gt;Setup!$B$6,"",SUMIFS(Transactions!$G:$G,Transactions!$H:$H,J$4,Transactions!$A:$A,$A312))</f>
        <v>0</v>
      </c>
      <c r="K312" s="16" t="n">
        <f aca="false">IF(YEAR($A312)&lt;&gt;Setup!$B$6,"",SUMIFS(Transactions!$G:$G,Transactions!$H:$H,K$4,Transactions!$A:$A,$A312))</f>
        <v>0</v>
      </c>
      <c r="L312" s="16" t="n">
        <f aca="false">IF(YEAR($A312)&lt;&gt;Setup!$B$6,"",SUMIFS(Transactions!$G:$G,Transactions!$H:$H,L$4,Transactions!$A:$A,$A312))</f>
        <v>0</v>
      </c>
      <c r="M312" s="16" t="n">
        <f aca="false">IF(YEAR($A312)&lt;&gt;Setup!$B$6,"",SUMIFS(Transactions!$G:$G,Transactions!$H:$H,M$4,Transactions!$A:$A,$A312))</f>
        <v>0</v>
      </c>
      <c r="N312" s="16" t="n">
        <f aca="false">IF(YEAR($A312)&lt;&gt;Setup!$B$6,"",SUMIFS(Transactions!$G:$G,Transactions!$H:$H,N$4,Transactions!$A:$A,$A312))</f>
        <v>0</v>
      </c>
      <c r="O312" s="16" t="n">
        <f aca="false">IF(YEAR($A312)&lt;&gt;Setup!$B$6,"",SUMIFS(Transactions!$G:$G,Transactions!$H:$H,O$4,Transactions!$A:$A,$A312))</f>
        <v>0</v>
      </c>
      <c r="P312" s="16" t="n">
        <f aca="false">IF(YEAR($A312)&lt;&gt;Setup!$B$6,"",SUMIFS(Transactions!$G:$G,Transactions!$H:$H,P$4,Transactions!$A:$A,$A312))</f>
        <v>0</v>
      </c>
      <c r="Q312" s="16" t="n">
        <f aca="false">IF(YEAR($A312)&lt;&gt;Setup!$B$6,"",SUM(B312:C312))</f>
        <v>0</v>
      </c>
      <c r="R312" s="16" t="n">
        <f aca="false">IF(YEAR($A312)&lt;&gt;Setup!$B$6,"",SUM(D312:F312))</f>
        <v>0</v>
      </c>
      <c r="S312" s="16" t="n">
        <f aca="false">IF(YEAR($A312)&lt;&gt;Setup!$B$6,"",SUM(G312:L312))</f>
        <v>0</v>
      </c>
      <c r="T312" s="16" t="n">
        <f aca="false">IF(YEAR($A312)&lt;&gt;Setup!$B$6,"",SUM(M312:P312))</f>
        <v>0</v>
      </c>
      <c r="U312" s="20" t="n">
        <f aca="false">IF(YEAR($A312)&lt;&gt;Setup!$B$6,"",SUM(B312:P312))</f>
        <v>0</v>
      </c>
      <c r="V312" s="20" t="n">
        <f aca="false">IF(YEAR($A312)&lt;&gt;Setup!$B$6,"",N(V311)+U312)</f>
        <v>0</v>
      </c>
    </row>
    <row r="313" customFormat="false" ht="15" hidden="false" customHeight="false" outlineLevel="0" collapsed="false">
      <c r="A313" s="19" t="n">
        <f aca="false">DATE(Setup!$B$6,1,1)+308</f>
        <v>46331</v>
      </c>
      <c r="B313" s="16" t="n">
        <f aca="false">IF(YEAR($A313)&lt;&gt;Setup!$B$6,"",SUMIFS(Transactions!$G:$G,Transactions!$H:$H,B$4,Transactions!$A:$A,$A313))</f>
        <v>0</v>
      </c>
      <c r="C313" s="16" t="n">
        <f aca="false">IF(YEAR($A313)&lt;&gt;Setup!$B$6,"",SUMIFS(Transactions!$G:$G,Transactions!$H:$H,C$4,Transactions!$A:$A,$A313))</f>
        <v>0</v>
      </c>
      <c r="D313" s="16" t="n">
        <f aca="false">IF(YEAR($A313)&lt;&gt;Setup!$B$6,"",SUMIFS(Transactions!$G:$G,Transactions!$H:$H,D$4,Transactions!$A:$A,$A313))</f>
        <v>0</v>
      </c>
      <c r="E313" s="16" t="n">
        <f aca="false">IF(YEAR($A313)&lt;&gt;Setup!$B$6,"",SUMIFS(Transactions!$G:$G,Transactions!$H:$H,E$4,Transactions!$A:$A,$A313))</f>
        <v>0</v>
      </c>
      <c r="F313" s="16" t="n">
        <f aca="false">IF(YEAR($A313)&lt;&gt;Setup!$B$6,"",SUMIFS(Transactions!$G:$G,Transactions!$H:$H,F$4,Transactions!$A:$A,$A313))</f>
        <v>0</v>
      </c>
      <c r="G313" s="16" t="n">
        <f aca="false">IF(YEAR($A313)&lt;&gt;Setup!$B$6,"",SUMIFS(Transactions!$G:$G,Transactions!$H:$H,G$4,Transactions!$A:$A,$A313))</f>
        <v>0</v>
      </c>
      <c r="H313" s="16" t="n">
        <f aca="false">IF(YEAR($A313)&lt;&gt;Setup!$B$6,"",SUMIFS(Transactions!$G:$G,Transactions!$H:$H,H$4,Transactions!$A:$A,$A313))</f>
        <v>0</v>
      </c>
      <c r="I313" s="16" t="n">
        <f aca="false">IF(YEAR($A313)&lt;&gt;Setup!$B$6,"",SUMIFS(Transactions!$G:$G,Transactions!$H:$H,I$4,Transactions!$A:$A,$A313))</f>
        <v>0</v>
      </c>
      <c r="J313" s="16" t="n">
        <f aca="false">IF(YEAR($A313)&lt;&gt;Setup!$B$6,"",SUMIFS(Transactions!$G:$G,Transactions!$H:$H,J$4,Transactions!$A:$A,$A313))</f>
        <v>0</v>
      </c>
      <c r="K313" s="16" t="n">
        <f aca="false">IF(YEAR($A313)&lt;&gt;Setup!$B$6,"",SUMIFS(Transactions!$G:$G,Transactions!$H:$H,K$4,Transactions!$A:$A,$A313))</f>
        <v>0</v>
      </c>
      <c r="L313" s="16" t="n">
        <f aca="false">IF(YEAR($A313)&lt;&gt;Setup!$B$6,"",SUMIFS(Transactions!$G:$G,Transactions!$H:$H,L$4,Transactions!$A:$A,$A313))</f>
        <v>0</v>
      </c>
      <c r="M313" s="16" t="n">
        <f aca="false">IF(YEAR($A313)&lt;&gt;Setup!$B$6,"",SUMIFS(Transactions!$G:$G,Transactions!$H:$H,M$4,Transactions!$A:$A,$A313))</f>
        <v>0</v>
      </c>
      <c r="N313" s="16" t="n">
        <f aca="false">IF(YEAR($A313)&lt;&gt;Setup!$B$6,"",SUMIFS(Transactions!$G:$G,Transactions!$H:$H,N$4,Transactions!$A:$A,$A313))</f>
        <v>0</v>
      </c>
      <c r="O313" s="16" t="n">
        <f aca="false">IF(YEAR($A313)&lt;&gt;Setup!$B$6,"",SUMIFS(Transactions!$G:$G,Transactions!$H:$H,O$4,Transactions!$A:$A,$A313))</f>
        <v>0</v>
      </c>
      <c r="P313" s="16" t="n">
        <f aca="false">IF(YEAR($A313)&lt;&gt;Setup!$B$6,"",SUMIFS(Transactions!$G:$G,Transactions!$H:$H,P$4,Transactions!$A:$A,$A313))</f>
        <v>0</v>
      </c>
      <c r="Q313" s="16" t="n">
        <f aca="false">IF(YEAR($A313)&lt;&gt;Setup!$B$6,"",SUM(B313:C313))</f>
        <v>0</v>
      </c>
      <c r="R313" s="16" t="n">
        <f aca="false">IF(YEAR($A313)&lt;&gt;Setup!$B$6,"",SUM(D313:F313))</f>
        <v>0</v>
      </c>
      <c r="S313" s="16" t="n">
        <f aca="false">IF(YEAR($A313)&lt;&gt;Setup!$B$6,"",SUM(G313:L313))</f>
        <v>0</v>
      </c>
      <c r="T313" s="16" t="n">
        <f aca="false">IF(YEAR($A313)&lt;&gt;Setup!$B$6,"",SUM(M313:P313))</f>
        <v>0</v>
      </c>
      <c r="U313" s="20" t="n">
        <f aca="false">IF(YEAR($A313)&lt;&gt;Setup!$B$6,"",SUM(B313:P313))</f>
        <v>0</v>
      </c>
      <c r="V313" s="20" t="n">
        <f aca="false">IF(YEAR($A313)&lt;&gt;Setup!$B$6,"",N(V312)+U313)</f>
        <v>0</v>
      </c>
    </row>
    <row r="314" customFormat="false" ht="15" hidden="false" customHeight="false" outlineLevel="0" collapsed="false">
      <c r="A314" s="19" t="n">
        <f aca="false">DATE(Setup!$B$6,1,1)+309</f>
        <v>46332</v>
      </c>
      <c r="B314" s="16" t="n">
        <f aca="false">IF(YEAR($A314)&lt;&gt;Setup!$B$6,"",SUMIFS(Transactions!$G:$G,Transactions!$H:$H,B$4,Transactions!$A:$A,$A314))</f>
        <v>0</v>
      </c>
      <c r="C314" s="16" t="n">
        <f aca="false">IF(YEAR($A314)&lt;&gt;Setup!$B$6,"",SUMIFS(Transactions!$G:$G,Transactions!$H:$H,C$4,Transactions!$A:$A,$A314))</f>
        <v>0</v>
      </c>
      <c r="D314" s="16" t="n">
        <f aca="false">IF(YEAR($A314)&lt;&gt;Setup!$B$6,"",SUMIFS(Transactions!$G:$G,Transactions!$H:$H,D$4,Transactions!$A:$A,$A314))</f>
        <v>0</v>
      </c>
      <c r="E314" s="16" t="n">
        <f aca="false">IF(YEAR($A314)&lt;&gt;Setup!$B$6,"",SUMIFS(Transactions!$G:$G,Transactions!$H:$H,E$4,Transactions!$A:$A,$A314))</f>
        <v>0</v>
      </c>
      <c r="F314" s="16" t="n">
        <f aca="false">IF(YEAR($A314)&lt;&gt;Setup!$B$6,"",SUMIFS(Transactions!$G:$G,Transactions!$H:$H,F$4,Transactions!$A:$A,$A314))</f>
        <v>0</v>
      </c>
      <c r="G314" s="16" t="n">
        <f aca="false">IF(YEAR($A314)&lt;&gt;Setup!$B$6,"",SUMIFS(Transactions!$G:$G,Transactions!$H:$H,G$4,Transactions!$A:$A,$A314))</f>
        <v>0</v>
      </c>
      <c r="H314" s="16" t="n">
        <f aca="false">IF(YEAR($A314)&lt;&gt;Setup!$B$6,"",SUMIFS(Transactions!$G:$G,Transactions!$H:$H,H$4,Transactions!$A:$A,$A314))</f>
        <v>0</v>
      </c>
      <c r="I314" s="16" t="n">
        <f aca="false">IF(YEAR($A314)&lt;&gt;Setup!$B$6,"",SUMIFS(Transactions!$G:$G,Transactions!$H:$H,I$4,Transactions!$A:$A,$A314))</f>
        <v>0</v>
      </c>
      <c r="J314" s="16" t="n">
        <f aca="false">IF(YEAR($A314)&lt;&gt;Setup!$B$6,"",SUMIFS(Transactions!$G:$G,Transactions!$H:$H,J$4,Transactions!$A:$A,$A314))</f>
        <v>0</v>
      </c>
      <c r="K314" s="16" t="n">
        <f aca="false">IF(YEAR($A314)&lt;&gt;Setup!$B$6,"",SUMIFS(Transactions!$G:$G,Transactions!$H:$H,K$4,Transactions!$A:$A,$A314))</f>
        <v>0</v>
      </c>
      <c r="L314" s="16" t="n">
        <f aca="false">IF(YEAR($A314)&lt;&gt;Setup!$B$6,"",SUMIFS(Transactions!$G:$G,Transactions!$H:$H,L$4,Transactions!$A:$A,$A314))</f>
        <v>0</v>
      </c>
      <c r="M314" s="16" t="n">
        <f aca="false">IF(YEAR($A314)&lt;&gt;Setup!$B$6,"",SUMIFS(Transactions!$G:$G,Transactions!$H:$H,M$4,Transactions!$A:$A,$A314))</f>
        <v>0</v>
      </c>
      <c r="N314" s="16" t="n">
        <f aca="false">IF(YEAR($A314)&lt;&gt;Setup!$B$6,"",SUMIFS(Transactions!$G:$G,Transactions!$H:$H,N$4,Transactions!$A:$A,$A314))</f>
        <v>0</v>
      </c>
      <c r="O314" s="16" t="n">
        <f aca="false">IF(YEAR($A314)&lt;&gt;Setup!$B$6,"",SUMIFS(Transactions!$G:$G,Transactions!$H:$H,O$4,Transactions!$A:$A,$A314))</f>
        <v>0</v>
      </c>
      <c r="P314" s="16" t="n">
        <f aca="false">IF(YEAR($A314)&lt;&gt;Setup!$B$6,"",SUMIFS(Transactions!$G:$G,Transactions!$H:$H,P$4,Transactions!$A:$A,$A314))</f>
        <v>0</v>
      </c>
      <c r="Q314" s="16" t="n">
        <f aca="false">IF(YEAR($A314)&lt;&gt;Setup!$B$6,"",SUM(B314:C314))</f>
        <v>0</v>
      </c>
      <c r="R314" s="16" t="n">
        <f aca="false">IF(YEAR($A314)&lt;&gt;Setup!$B$6,"",SUM(D314:F314))</f>
        <v>0</v>
      </c>
      <c r="S314" s="16" t="n">
        <f aca="false">IF(YEAR($A314)&lt;&gt;Setup!$B$6,"",SUM(G314:L314))</f>
        <v>0</v>
      </c>
      <c r="T314" s="16" t="n">
        <f aca="false">IF(YEAR($A314)&lt;&gt;Setup!$B$6,"",SUM(M314:P314))</f>
        <v>0</v>
      </c>
      <c r="U314" s="20" t="n">
        <f aca="false">IF(YEAR($A314)&lt;&gt;Setup!$B$6,"",SUM(B314:P314))</f>
        <v>0</v>
      </c>
      <c r="V314" s="20" t="n">
        <f aca="false">IF(YEAR($A314)&lt;&gt;Setup!$B$6,"",N(V313)+U314)</f>
        <v>0</v>
      </c>
    </row>
    <row r="315" customFormat="false" ht="15" hidden="false" customHeight="false" outlineLevel="0" collapsed="false">
      <c r="A315" s="19" t="n">
        <f aca="false">DATE(Setup!$B$6,1,1)+310</f>
        <v>46333</v>
      </c>
      <c r="B315" s="16" t="n">
        <f aca="false">IF(YEAR($A315)&lt;&gt;Setup!$B$6,"",SUMIFS(Transactions!$G:$G,Transactions!$H:$H,B$4,Transactions!$A:$A,$A315))</f>
        <v>0</v>
      </c>
      <c r="C315" s="16" t="n">
        <f aca="false">IF(YEAR($A315)&lt;&gt;Setup!$B$6,"",SUMIFS(Transactions!$G:$G,Transactions!$H:$H,C$4,Transactions!$A:$A,$A315))</f>
        <v>0</v>
      </c>
      <c r="D315" s="16" t="n">
        <f aca="false">IF(YEAR($A315)&lt;&gt;Setup!$B$6,"",SUMIFS(Transactions!$G:$G,Transactions!$H:$H,D$4,Transactions!$A:$A,$A315))</f>
        <v>0</v>
      </c>
      <c r="E315" s="16" t="n">
        <f aca="false">IF(YEAR($A315)&lt;&gt;Setup!$B$6,"",SUMIFS(Transactions!$G:$G,Transactions!$H:$H,E$4,Transactions!$A:$A,$A315))</f>
        <v>0</v>
      </c>
      <c r="F315" s="16" t="n">
        <f aca="false">IF(YEAR($A315)&lt;&gt;Setup!$B$6,"",SUMIFS(Transactions!$G:$G,Transactions!$H:$H,F$4,Transactions!$A:$A,$A315))</f>
        <v>0</v>
      </c>
      <c r="G315" s="16" t="n">
        <f aca="false">IF(YEAR($A315)&lt;&gt;Setup!$B$6,"",SUMIFS(Transactions!$G:$G,Transactions!$H:$H,G$4,Transactions!$A:$A,$A315))</f>
        <v>0</v>
      </c>
      <c r="H315" s="16" t="n">
        <f aca="false">IF(YEAR($A315)&lt;&gt;Setup!$B$6,"",SUMIFS(Transactions!$G:$G,Transactions!$H:$H,H$4,Transactions!$A:$A,$A315))</f>
        <v>0</v>
      </c>
      <c r="I315" s="16" t="n">
        <f aca="false">IF(YEAR($A315)&lt;&gt;Setup!$B$6,"",SUMIFS(Transactions!$G:$G,Transactions!$H:$H,I$4,Transactions!$A:$A,$A315))</f>
        <v>0</v>
      </c>
      <c r="J315" s="16" t="n">
        <f aca="false">IF(YEAR($A315)&lt;&gt;Setup!$B$6,"",SUMIFS(Transactions!$G:$G,Transactions!$H:$H,J$4,Transactions!$A:$A,$A315))</f>
        <v>0</v>
      </c>
      <c r="K315" s="16" t="n">
        <f aca="false">IF(YEAR($A315)&lt;&gt;Setup!$B$6,"",SUMIFS(Transactions!$G:$G,Transactions!$H:$H,K$4,Transactions!$A:$A,$A315))</f>
        <v>0</v>
      </c>
      <c r="L315" s="16" t="n">
        <f aca="false">IF(YEAR($A315)&lt;&gt;Setup!$B$6,"",SUMIFS(Transactions!$G:$G,Transactions!$H:$H,L$4,Transactions!$A:$A,$A315))</f>
        <v>0</v>
      </c>
      <c r="M315" s="16" t="n">
        <f aca="false">IF(YEAR($A315)&lt;&gt;Setup!$B$6,"",SUMIFS(Transactions!$G:$G,Transactions!$H:$H,M$4,Transactions!$A:$A,$A315))</f>
        <v>0</v>
      </c>
      <c r="N315" s="16" t="n">
        <f aca="false">IF(YEAR($A315)&lt;&gt;Setup!$B$6,"",SUMIFS(Transactions!$G:$G,Transactions!$H:$H,N$4,Transactions!$A:$A,$A315))</f>
        <v>0</v>
      </c>
      <c r="O315" s="16" t="n">
        <f aca="false">IF(YEAR($A315)&lt;&gt;Setup!$B$6,"",SUMIFS(Transactions!$G:$G,Transactions!$H:$H,O$4,Transactions!$A:$A,$A315))</f>
        <v>0</v>
      </c>
      <c r="P315" s="16" t="n">
        <f aca="false">IF(YEAR($A315)&lt;&gt;Setup!$B$6,"",SUMIFS(Transactions!$G:$G,Transactions!$H:$H,P$4,Transactions!$A:$A,$A315))</f>
        <v>0</v>
      </c>
      <c r="Q315" s="16" t="n">
        <f aca="false">IF(YEAR($A315)&lt;&gt;Setup!$B$6,"",SUM(B315:C315))</f>
        <v>0</v>
      </c>
      <c r="R315" s="16" t="n">
        <f aca="false">IF(YEAR($A315)&lt;&gt;Setup!$B$6,"",SUM(D315:F315))</f>
        <v>0</v>
      </c>
      <c r="S315" s="16" t="n">
        <f aca="false">IF(YEAR($A315)&lt;&gt;Setup!$B$6,"",SUM(G315:L315))</f>
        <v>0</v>
      </c>
      <c r="T315" s="16" t="n">
        <f aca="false">IF(YEAR($A315)&lt;&gt;Setup!$B$6,"",SUM(M315:P315))</f>
        <v>0</v>
      </c>
      <c r="U315" s="20" t="n">
        <f aca="false">IF(YEAR($A315)&lt;&gt;Setup!$B$6,"",SUM(B315:P315))</f>
        <v>0</v>
      </c>
      <c r="V315" s="20" t="n">
        <f aca="false">IF(YEAR($A315)&lt;&gt;Setup!$B$6,"",N(V314)+U315)</f>
        <v>0</v>
      </c>
    </row>
    <row r="316" customFormat="false" ht="15" hidden="false" customHeight="false" outlineLevel="0" collapsed="false">
      <c r="A316" s="19" t="n">
        <f aca="false">DATE(Setup!$B$6,1,1)+311</f>
        <v>46334</v>
      </c>
      <c r="B316" s="16" t="n">
        <f aca="false">IF(YEAR($A316)&lt;&gt;Setup!$B$6,"",SUMIFS(Transactions!$G:$G,Transactions!$H:$H,B$4,Transactions!$A:$A,$A316))</f>
        <v>0</v>
      </c>
      <c r="C316" s="16" t="n">
        <f aca="false">IF(YEAR($A316)&lt;&gt;Setup!$B$6,"",SUMIFS(Transactions!$G:$G,Transactions!$H:$H,C$4,Transactions!$A:$A,$A316))</f>
        <v>0</v>
      </c>
      <c r="D316" s="16" t="n">
        <f aca="false">IF(YEAR($A316)&lt;&gt;Setup!$B$6,"",SUMIFS(Transactions!$G:$G,Transactions!$H:$H,D$4,Transactions!$A:$A,$A316))</f>
        <v>0</v>
      </c>
      <c r="E316" s="16" t="n">
        <f aca="false">IF(YEAR($A316)&lt;&gt;Setup!$B$6,"",SUMIFS(Transactions!$G:$G,Transactions!$H:$H,E$4,Transactions!$A:$A,$A316))</f>
        <v>0</v>
      </c>
      <c r="F316" s="16" t="n">
        <f aca="false">IF(YEAR($A316)&lt;&gt;Setup!$B$6,"",SUMIFS(Transactions!$G:$G,Transactions!$H:$H,F$4,Transactions!$A:$A,$A316))</f>
        <v>0</v>
      </c>
      <c r="G316" s="16" t="n">
        <f aca="false">IF(YEAR($A316)&lt;&gt;Setup!$B$6,"",SUMIFS(Transactions!$G:$G,Transactions!$H:$H,G$4,Transactions!$A:$A,$A316))</f>
        <v>0</v>
      </c>
      <c r="H316" s="16" t="n">
        <f aca="false">IF(YEAR($A316)&lt;&gt;Setup!$B$6,"",SUMIFS(Transactions!$G:$G,Transactions!$H:$H,H$4,Transactions!$A:$A,$A316))</f>
        <v>0</v>
      </c>
      <c r="I316" s="16" t="n">
        <f aca="false">IF(YEAR($A316)&lt;&gt;Setup!$B$6,"",SUMIFS(Transactions!$G:$G,Transactions!$H:$H,I$4,Transactions!$A:$A,$A316))</f>
        <v>0</v>
      </c>
      <c r="J316" s="16" t="n">
        <f aca="false">IF(YEAR($A316)&lt;&gt;Setup!$B$6,"",SUMIFS(Transactions!$G:$G,Transactions!$H:$H,J$4,Transactions!$A:$A,$A316))</f>
        <v>0</v>
      </c>
      <c r="K316" s="16" t="n">
        <f aca="false">IF(YEAR($A316)&lt;&gt;Setup!$B$6,"",SUMIFS(Transactions!$G:$G,Transactions!$H:$H,K$4,Transactions!$A:$A,$A316))</f>
        <v>0</v>
      </c>
      <c r="L316" s="16" t="n">
        <f aca="false">IF(YEAR($A316)&lt;&gt;Setup!$B$6,"",SUMIFS(Transactions!$G:$G,Transactions!$H:$H,L$4,Transactions!$A:$A,$A316))</f>
        <v>0</v>
      </c>
      <c r="M316" s="16" t="n">
        <f aca="false">IF(YEAR($A316)&lt;&gt;Setup!$B$6,"",SUMIFS(Transactions!$G:$G,Transactions!$H:$H,M$4,Transactions!$A:$A,$A316))</f>
        <v>0</v>
      </c>
      <c r="N316" s="16" t="n">
        <f aca="false">IF(YEAR($A316)&lt;&gt;Setup!$B$6,"",SUMIFS(Transactions!$G:$G,Transactions!$H:$H,N$4,Transactions!$A:$A,$A316))</f>
        <v>0</v>
      </c>
      <c r="O316" s="16" t="n">
        <f aca="false">IF(YEAR($A316)&lt;&gt;Setup!$B$6,"",SUMIFS(Transactions!$G:$G,Transactions!$H:$H,O$4,Transactions!$A:$A,$A316))</f>
        <v>0</v>
      </c>
      <c r="P316" s="16" t="n">
        <f aca="false">IF(YEAR($A316)&lt;&gt;Setup!$B$6,"",SUMIFS(Transactions!$G:$G,Transactions!$H:$H,P$4,Transactions!$A:$A,$A316))</f>
        <v>0</v>
      </c>
      <c r="Q316" s="16" t="n">
        <f aca="false">IF(YEAR($A316)&lt;&gt;Setup!$B$6,"",SUM(B316:C316))</f>
        <v>0</v>
      </c>
      <c r="R316" s="16" t="n">
        <f aca="false">IF(YEAR($A316)&lt;&gt;Setup!$B$6,"",SUM(D316:F316))</f>
        <v>0</v>
      </c>
      <c r="S316" s="16" t="n">
        <f aca="false">IF(YEAR($A316)&lt;&gt;Setup!$B$6,"",SUM(G316:L316))</f>
        <v>0</v>
      </c>
      <c r="T316" s="16" t="n">
        <f aca="false">IF(YEAR($A316)&lt;&gt;Setup!$B$6,"",SUM(M316:P316))</f>
        <v>0</v>
      </c>
      <c r="U316" s="20" t="n">
        <f aca="false">IF(YEAR($A316)&lt;&gt;Setup!$B$6,"",SUM(B316:P316))</f>
        <v>0</v>
      </c>
      <c r="V316" s="20" t="n">
        <f aca="false">IF(YEAR($A316)&lt;&gt;Setup!$B$6,"",N(V315)+U316)</f>
        <v>0</v>
      </c>
    </row>
    <row r="317" customFormat="false" ht="15" hidden="false" customHeight="false" outlineLevel="0" collapsed="false">
      <c r="A317" s="19" t="n">
        <f aca="false">DATE(Setup!$B$6,1,1)+312</f>
        <v>46335</v>
      </c>
      <c r="B317" s="16" t="n">
        <f aca="false">IF(YEAR($A317)&lt;&gt;Setup!$B$6,"",SUMIFS(Transactions!$G:$G,Transactions!$H:$H,B$4,Transactions!$A:$A,$A317))</f>
        <v>0</v>
      </c>
      <c r="C317" s="16" t="n">
        <f aca="false">IF(YEAR($A317)&lt;&gt;Setup!$B$6,"",SUMIFS(Transactions!$G:$G,Transactions!$H:$H,C$4,Transactions!$A:$A,$A317))</f>
        <v>0</v>
      </c>
      <c r="D317" s="16" t="n">
        <f aca="false">IF(YEAR($A317)&lt;&gt;Setup!$B$6,"",SUMIFS(Transactions!$G:$G,Transactions!$H:$H,D$4,Transactions!$A:$A,$A317))</f>
        <v>0</v>
      </c>
      <c r="E317" s="16" t="n">
        <f aca="false">IF(YEAR($A317)&lt;&gt;Setup!$B$6,"",SUMIFS(Transactions!$G:$G,Transactions!$H:$H,E$4,Transactions!$A:$A,$A317))</f>
        <v>0</v>
      </c>
      <c r="F317" s="16" t="n">
        <f aca="false">IF(YEAR($A317)&lt;&gt;Setup!$B$6,"",SUMIFS(Transactions!$G:$G,Transactions!$H:$H,F$4,Transactions!$A:$A,$A317))</f>
        <v>0</v>
      </c>
      <c r="G317" s="16" t="n">
        <f aca="false">IF(YEAR($A317)&lt;&gt;Setup!$B$6,"",SUMIFS(Transactions!$G:$G,Transactions!$H:$H,G$4,Transactions!$A:$A,$A317))</f>
        <v>0</v>
      </c>
      <c r="H317" s="16" t="n">
        <f aca="false">IF(YEAR($A317)&lt;&gt;Setup!$B$6,"",SUMIFS(Transactions!$G:$G,Transactions!$H:$H,H$4,Transactions!$A:$A,$A317))</f>
        <v>0</v>
      </c>
      <c r="I317" s="16" t="n">
        <f aca="false">IF(YEAR($A317)&lt;&gt;Setup!$B$6,"",SUMIFS(Transactions!$G:$G,Transactions!$H:$H,I$4,Transactions!$A:$A,$A317))</f>
        <v>0</v>
      </c>
      <c r="J317" s="16" t="n">
        <f aca="false">IF(YEAR($A317)&lt;&gt;Setup!$B$6,"",SUMIFS(Transactions!$G:$G,Transactions!$H:$H,J$4,Transactions!$A:$A,$A317))</f>
        <v>0</v>
      </c>
      <c r="K317" s="16" t="n">
        <f aca="false">IF(YEAR($A317)&lt;&gt;Setup!$B$6,"",SUMIFS(Transactions!$G:$G,Transactions!$H:$H,K$4,Transactions!$A:$A,$A317))</f>
        <v>0</v>
      </c>
      <c r="L317" s="16" t="n">
        <f aca="false">IF(YEAR($A317)&lt;&gt;Setup!$B$6,"",SUMIFS(Transactions!$G:$G,Transactions!$H:$H,L$4,Transactions!$A:$A,$A317))</f>
        <v>0</v>
      </c>
      <c r="M317" s="16" t="n">
        <f aca="false">IF(YEAR($A317)&lt;&gt;Setup!$B$6,"",SUMIFS(Transactions!$G:$G,Transactions!$H:$H,M$4,Transactions!$A:$A,$A317))</f>
        <v>0</v>
      </c>
      <c r="N317" s="16" t="n">
        <f aca="false">IF(YEAR($A317)&lt;&gt;Setup!$B$6,"",SUMIFS(Transactions!$G:$G,Transactions!$H:$H,N$4,Transactions!$A:$A,$A317))</f>
        <v>0</v>
      </c>
      <c r="O317" s="16" t="n">
        <f aca="false">IF(YEAR($A317)&lt;&gt;Setup!$B$6,"",SUMIFS(Transactions!$G:$G,Transactions!$H:$H,O$4,Transactions!$A:$A,$A317))</f>
        <v>0</v>
      </c>
      <c r="P317" s="16" t="n">
        <f aca="false">IF(YEAR($A317)&lt;&gt;Setup!$B$6,"",SUMIFS(Transactions!$G:$G,Transactions!$H:$H,P$4,Transactions!$A:$A,$A317))</f>
        <v>0</v>
      </c>
      <c r="Q317" s="16" t="n">
        <f aca="false">IF(YEAR($A317)&lt;&gt;Setup!$B$6,"",SUM(B317:C317))</f>
        <v>0</v>
      </c>
      <c r="R317" s="16" t="n">
        <f aca="false">IF(YEAR($A317)&lt;&gt;Setup!$B$6,"",SUM(D317:F317))</f>
        <v>0</v>
      </c>
      <c r="S317" s="16" t="n">
        <f aca="false">IF(YEAR($A317)&lt;&gt;Setup!$B$6,"",SUM(G317:L317))</f>
        <v>0</v>
      </c>
      <c r="T317" s="16" t="n">
        <f aca="false">IF(YEAR($A317)&lt;&gt;Setup!$B$6,"",SUM(M317:P317))</f>
        <v>0</v>
      </c>
      <c r="U317" s="20" t="n">
        <f aca="false">IF(YEAR($A317)&lt;&gt;Setup!$B$6,"",SUM(B317:P317))</f>
        <v>0</v>
      </c>
      <c r="V317" s="20" t="n">
        <f aca="false">IF(YEAR($A317)&lt;&gt;Setup!$B$6,"",N(V316)+U317)</f>
        <v>0</v>
      </c>
    </row>
    <row r="318" customFormat="false" ht="15" hidden="false" customHeight="false" outlineLevel="0" collapsed="false">
      <c r="A318" s="19" t="n">
        <f aca="false">DATE(Setup!$B$6,1,1)+313</f>
        <v>46336</v>
      </c>
      <c r="B318" s="16" t="n">
        <f aca="false">IF(YEAR($A318)&lt;&gt;Setup!$B$6,"",SUMIFS(Transactions!$G:$G,Transactions!$H:$H,B$4,Transactions!$A:$A,$A318))</f>
        <v>0</v>
      </c>
      <c r="C318" s="16" t="n">
        <f aca="false">IF(YEAR($A318)&lt;&gt;Setup!$B$6,"",SUMIFS(Transactions!$G:$G,Transactions!$H:$H,C$4,Transactions!$A:$A,$A318))</f>
        <v>0</v>
      </c>
      <c r="D318" s="16" t="n">
        <f aca="false">IF(YEAR($A318)&lt;&gt;Setup!$B$6,"",SUMIFS(Transactions!$G:$G,Transactions!$H:$H,D$4,Transactions!$A:$A,$A318))</f>
        <v>0</v>
      </c>
      <c r="E318" s="16" t="n">
        <f aca="false">IF(YEAR($A318)&lt;&gt;Setup!$B$6,"",SUMIFS(Transactions!$G:$G,Transactions!$H:$H,E$4,Transactions!$A:$A,$A318))</f>
        <v>0</v>
      </c>
      <c r="F318" s="16" t="n">
        <f aca="false">IF(YEAR($A318)&lt;&gt;Setup!$B$6,"",SUMIFS(Transactions!$G:$G,Transactions!$H:$H,F$4,Transactions!$A:$A,$A318))</f>
        <v>0</v>
      </c>
      <c r="G318" s="16" t="n">
        <f aca="false">IF(YEAR($A318)&lt;&gt;Setup!$B$6,"",SUMIFS(Transactions!$G:$G,Transactions!$H:$H,G$4,Transactions!$A:$A,$A318))</f>
        <v>0</v>
      </c>
      <c r="H318" s="16" t="n">
        <f aca="false">IF(YEAR($A318)&lt;&gt;Setup!$B$6,"",SUMIFS(Transactions!$G:$G,Transactions!$H:$H,H$4,Transactions!$A:$A,$A318))</f>
        <v>0</v>
      </c>
      <c r="I318" s="16" t="n">
        <f aca="false">IF(YEAR($A318)&lt;&gt;Setup!$B$6,"",SUMIFS(Transactions!$G:$G,Transactions!$H:$H,I$4,Transactions!$A:$A,$A318))</f>
        <v>0</v>
      </c>
      <c r="J318" s="16" t="n">
        <f aca="false">IF(YEAR($A318)&lt;&gt;Setup!$B$6,"",SUMIFS(Transactions!$G:$G,Transactions!$H:$H,J$4,Transactions!$A:$A,$A318))</f>
        <v>0</v>
      </c>
      <c r="K318" s="16" t="n">
        <f aca="false">IF(YEAR($A318)&lt;&gt;Setup!$B$6,"",SUMIFS(Transactions!$G:$G,Transactions!$H:$H,K$4,Transactions!$A:$A,$A318))</f>
        <v>0</v>
      </c>
      <c r="L318" s="16" t="n">
        <f aca="false">IF(YEAR($A318)&lt;&gt;Setup!$B$6,"",SUMIFS(Transactions!$G:$G,Transactions!$H:$H,L$4,Transactions!$A:$A,$A318))</f>
        <v>0</v>
      </c>
      <c r="M318" s="16" t="n">
        <f aca="false">IF(YEAR($A318)&lt;&gt;Setup!$B$6,"",SUMIFS(Transactions!$G:$G,Transactions!$H:$H,M$4,Transactions!$A:$A,$A318))</f>
        <v>0</v>
      </c>
      <c r="N318" s="16" t="n">
        <f aca="false">IF(YEAR($A318)&lt;&gt;Setup!$B$6,"",SUMIFS(Transactions!$G:$G,Transactions!$H:$H,N$4,Transactions!$A:$A,$A318))</f>
        <v>0</v>
      </c>
      <c r="O318" s="16" t="n">
        <f aca="false">IF(YEAR($A318)&lt;&gt;Setup!$B$6,"",SUMIFS(Transactions!$G:$G,Transactions!$H:$H,O$4,Transactions!$A:$A,$A318))</f>
        <v>0</v>
      </c>
      <c r="P318" s="16" t="n">
        <f aca="false">IF(YEAR($A318)&lt;&gt;Setup!$B$6,"",SUMIFS(Transactions!$G:$G,Transactions!$H:$H,P$4,Transactions!$A:$A,$A318))</f>
        <v>0</v>
      </c>
      <c r="Q318" s="16" t="n">
        <f aca="false">IF(YEAR($A318)&lt;&gt;Setup!$B$6,"",SUM(B318:C318))</f>
        <v>0</v>
      </c>
      <c r="R318" s="16" t="n">
        <f aca="false">IF(YEAR($A318)&lt;&gt;Setup!$B$6,"",SUM(D318:F318))</f>
        <v>0</v>
      </c>
      <c r="S318" s="16" t="n">
        <f aca="false">IF(YEAR($A318)&lt;&gt;Setup!$B$6,"",SUM(G318:L318))</f>
        <v>0</v>
      </c>
      <c r="T318" s="16" t="n">
        <f aca="false">IF(YEAR($A318)&lt;&gt;Setup!$B$6,"",SUM(M318:P318))</f>
        <v>0</v>
      </c>
      <c r="U318" s="20" t="n">
        <f aca="false">IF(YEAR($A318)&lt;&gt;Setup!$B$6,"",SUM(B318:P318))</f>
        <v>0</v>
      </c>
      <c r="V318" s="20" t="n">
        <f aca="false">IF(YEAR($A318)&lt;&gt;Setup!$B$6,"",N(V317)+U318)</f>
        <v>0</v>
      </c>
    </row>
    <row r="319" customFormat="false" ht="15" hidden="false" customHeight="false" outlineLevel="0" collapsed="false">
      <c r="A319" s="19" t="n">
        <f aca="false">DATE(Setup!$B$6,1,1)+314</f>
        <v>46337</v>
      </c>
      <c r="B319" s="16" t="n">
        <f aca="false">IF(YEAR($A319)&lt;&gt;Setup!$B$6,"",SUMIFS(Transactions!$G:$G,Transactions!$H:$H,B$4,Transactions!$A:$A,$A319))</f>
        <v>0</v>
      </c>
      <c r="C319" s="16" t="n">
        <f aca="false">IF(YEAR($A319)&lt;&gt;Setup!$B$6,"",SUMIFS(Transactions!$G:$G,Transactions!$H:$H,C$4,Transactions!$A:$A,$A319))</f>
        <v>0</v>
      </c>
      <c r="D319" s="16" t="n">
        <f aca="false">IF(YEAR($A319)&lt;&gt;Setup!$B$6,"",SUMIFS(Transactions!$G:$G,Transactions!$H:$H,D$4,Transactions!$A:$A,$A319))</f>
        <v>0</v>
      </c>
      <c r="E319" s="16" t="n">
        <f aca="false">IF(YEAR($A319)&lt;&gt;Setup!$B$6,"",SUMIFS(Transactions!$G:$G,Transactions!$H:$H,E$4,Transactions!$A:$A,$A319))</f>
        <v>0</v>
      </c>
      <c r="F319" s="16" t="n">
        <f aca="false">IF(YEAR($A319)&lt;&gt;Setup!$B$6,"",SUMIFS(Transactions!$G:$G,Transactions!$H:$H,F$4,Transactions!$A:$A,$A319))</f>
        <v>0</v>
      </c>
      <c r="G319" s="16" t="n">
        <f aca="false">IF(YEAR($A319)&lt;&gt;Setup!$B$6,"",SUMIFS(Transactions!$G:$G,Transactions!$H:$H,G$4,Transactions!$A:$A,$A319))</f>
        <v>0</v>
      </c>
      <c r="H319" s="16" t="n">
        <f aca="false">IF(YEAR($A319)&lt;&gt;Setup!$B$6,"",SUMIFS(Transactions!$G:$G,Transactions!$H:$H,H$4,Transactions!$A:$A,$A319))</f>
        <v>0</v>
      </c>
      <c r="I319" s="16" t="n">
        <f aca="false">IF(YEAR($A319)&lt;&gt;Setup!$B$6,"",SUMIFS(Transactions!$G:$G,Transactions!$H:$H,I$4,Transactions!$A:$A,$A319))</f>
        <v>0</v>
      </c>
      <c r="J319" s="16" t="n">
        <f aca="false">IF(YEAR($A319)&lt;&gt;Setup!$B$6,"",SUMIFS(Transactions!$G:$G,Transactions!$H:$H,J$4,Transactions!$A:$A,$A319))</f>
        <v>0</v>
      </c>
      <c r="K319" s="16" t="n">
        <f aca="false">IF(YEAR($A319)&lt;&gt;Setup!$B$6,"",SUMIFS(Transactions!$G:$G,Transactions!$H:$H,K$4,Transactions!$A:$A,$A319))</f>
        <v>0</v>
      </c>
      <c r="L319" s="16" t="n">
        <f aca="false">IF(YEAR($A319)&lt;&gt;Setup!$B$6,"",SUMIFS(Transactions!$G:$G,Transactions!$H:$H,L$4,Transactions!$A:$A,$A319))</f>
        <v>0</v>
      </c>
      <c r="M319" s="16" t="n">
        <f aca="false">IF(YEAR($A319)&lt;&gt;Setup!$B$6,"",SUMIFS(Transactions!$G:$G,Transactions!$H:$H,M$4,Transactions!$A:$A,$A319))</f>
        <v>0</v>
      </c>
      <c r="N319" s="16" t="n">
        <f aca="false">IF(YEAR($A319)&lt;&gt;Setup!$B$6,"",SUMIFS(Transactions!$G:$G,Transactions!$H:$H,N$4,Transactions!$A:$A,$A319))</f>
        <v>0</v>
      </c>
      <c r="O319" s="16" t="n">
        <f aca="false">IF(YEAR($A319)&lt;&gt;Setup!$B$6,"",SUMIFS(Transactions!$G:$G,Transactions!$H:$H,O$4,Transactions!$A:$A,$A319))</f>
        <v>0</v>
      </c>
      <c r="P319" s="16" t="n">
        <f aca="false">IF(YEAR($A319)&lt;&gt;Setup!$B$6,"",SUMIFS(Transactions!$G:$G,Transactions!$H:$H,P$4,Transactions!$A:$A,$A319))</f>
        <v>0</v>
      </c>
      <c r="Q319" s="16" t="n">
        <f aca="false">IF(YEAR($A319)&lt;&gt;Setup!$B$6,"",SUM(B319:C319))</f>
        <v>0</v>
      </c>
      <c r="R319" s="16" t="n">
        <f aca="false">IF(YEAR($A319)&lt;&gt;Setup!$B$6,"",SUM(D319:F319))</f>
        <v>0</v>
      </c>
      <c r="S319" s="16" t="n">
        <f aca="false">IF(YEAR($A319)&lt;&gt;Setup!$B$6,"",SUM(G319:L319))</f>
        <v>0</v>
      </c>
      <c r="T319" s="16" t="n">
        <f aca="false">IF(YEAR($A319)&lt;&gt;Setup!$B$6,"",SUM(M319:P319))</f>
        <v>0</v>
      </c>
      <c r="U319" s="20" t="n">
        <f aca="false">IF(YEAR($A319)&lt;&gt;Setup!$B$6,"",SUM(B319:P319))</f>
        <v>0</v>
      </c>
      <c r="V319" s="20" t="n">
        <f aca="false">IF(YEAR($A319)&lt;&gt;Setup!$B$6,"",N(V318)+U319)</f>
        <v>0</v>
      </c>
    </row>
    <row r="320" customFormat="false" ht="15" hidden="false" customHeight="false" outlineLevel="0" collapsed="false">
      <c r="A320" s="19" t="n">
        <f aca="false">DATE(Setup!$B$6,1,1)+315</f>
        <v>46338</v>
      </c>
      <c r="B320" s="16" t="n">
        <f aca="false">IF(YEAR($A320)&lt;&gt;Setup!$B$6,"",SUMIFS(Transactions!$G:$G,Transactions!$H:$H,B$4,Transactions!$A:$A,$A320))</f>
        <v>0</v>
      </c>
      <c r="C320" s="16" t="n">
        <f aca="false">IF(YEAR($A320)&lt;&gt;Setup!$B$6,"",SUMIFS(Transactions!$G:$G,Transactions!$H:$H,C$4,Transactions!$A:$A,$A320))</f>
        <v>0</v>
      </c>
      <c r="D320" s="16" t="n">
        <f aca="false">IF(YEAR($A320)&lt;&gt;Setup!$B$6,"",SUMIFS(Transactions!$G:$G,Transactions!$H:$H,D$4,Transactions!$A:$A,$A320))</f>
        <v>0</v>
      </c>
      <c r="E320" s="16" t="n">
        <f aca="false">IF(YEAR($A320)&lt;&gt;Setup!$B$6,"",SUMIFS(Transactions!$G:$G,Transactions!$H:$H,E$4,Transactions!$A:$A,$A320))</f>
        <v>0</v>
      </c>
      <c r="F320" s="16" t="n">
        <f aca="false">IF(YEAR($A320)&lt;&gt;Setup!$B$6,"",SUMIFS(Transactions!$G:$G,Transactions!$H:$H,F$4,Transactions!$A:$A,$A320))</f>
        <v>0</v>
      </c>
      <c r="G320" s="16" t="n">
        <f aca="false">IF(YEAR($A320)&lt;&gt;Setup!$B$6,"",SUMIFS(Transactions!$G:$G,Transactions!$H:$H,G$4,Transactions!$A:$A,$A320))</f>
        <v>0</v>
      </c>
      <c r="H320" s="16" t="n">
        <f aca="false">IF(YEAR($A320)&lt;&gt;Setup!$B$6,"",SUMIFS(Transactions!$G:$G,Transactions!$H:$H,H$4,Transactions!$A:$A,$A320))</f>
        <v>0</v>
      </c>
      <c r="I320" s="16" t="n">
        <f aca="false">IF(YEAR($A320)&lt;&gt;Setup!$B$6,"",SUMIFS(Transactions!$G:$G,Transactions!$H:$H,I$4,Transactions!$A:$A,$A320))</f>
        <v>0</v>
      </c>
      <c r="J320" s="16" t="n">
        <f aca="false">IF(YEAR($A320)&lt;&gt;Setup!$B$6,"",SUMIFS(Transactions!$G:$G,Transactions!$H:$H,J$4,Transactions!$A:$A,$A320))</f>
        <v>0</v>
      </c>
      <c r="K320" s="16" t="n">
        <f aca="false">IF(YEAR($A320)&lt;&gt;Setup!$B$6,"",SUMIFS(Transactions!$G:$G,Transactions!$H:$H,K$4,Transactions!$A:$A,$A320))</f>
        <v>0</v>
      </c>
      <c r="L320" s="16" t="n">
        <f aca="false">IF(YEAR($A320)&lt;&gt;Setup!$B$6,"",SUMIFS(Transactions!$G:$G,Transactions!$H:$H,L$4,Transactions!$A:$A,$A320))</f>
        <v>0</v>
      </c>
      <c r="M320" s="16" t="n">
        <f aca="false">IF(YEAR($A320)&lt;&gt;Setup!$B$6,"",SUMIFS(Transactions!$G:$G,Transactions!$H:$H,M$4,Transactions!$A:$A,$A320))</f>
        <v>0</v>
      </c>
      <c r="N320" s="16" t="n">
        <f aca="false">IF(YEAR($A320)&lt;&gt;Setup!$B$6,"",SUMIFS(Transactions!$G:$G,Transactions!$H:$H,N$4,Transactions!$A:$A,$A320))</f>
        <v>0</v>
      </c>
      <c r="O320" s="16" t="n">
        <f aca="false">IF(YEAR($A320)&lt;&gt;Setup!$B$6,"",SUMIFS(Transactions!$G:$G,Transactions!$H:$H,O$4,Transactions!$A:$A,$A320))</f>
        <v>0</v>
      </c>
      <c r="P320" s="16" t="n">
        <f aca="false">IF(YEAR($A320)&lt;&gt;Setup!$B$6,"",SUMIFS(Transactions!$G:$G,Transactions!$H:$H,P$4,Transactions!$A:$A,$A320))</f>
        <v>0</v>
      </c>
      <c r="Q320" s="16" t="n">
        <f aca="false">IF(YEAR($A320)&lt;&gt;Setup!$B$6,"",SUM(B320:C320))</f>
        <v>0</v>
      </c>
      <c r="R320" s="16" t="n">
        <f aca="false">IF(YEAR($A320)&lt;&gt;Setup!$B$6,"",SUM(D320:F320))</f>
        <v>0</v>
      </c>
      <c r="S320" s="16" t="n">
        <f aca="false">IF(YEAR($A320)&lt;&gt;Setup!$B$6,"",SUM(G320:L320))</f>
        <v>0</v>
      </c>
      <c r="T320" s="16" t="n">
        <f aca="false">IF(YEAR($A320)&lt;&gt;Setup!$B$6,"",SUM(M320:P320))</f>
        <v>0</v>
      </c>
      <c r="U320" s="20" t="n">
        <f aca="false">IF(YEAR($A320)&lt;&gt;Setup!$B$6,"",SUM(B320:P320))</f>
        <v>0</v>
      </c>
      <c r="V320" s="20" t="n">
        <f aca="false">IF(YEAR($A320)&lt;&gt;Setup!$B$6,"",N(V319)+U320)</f>
        <v>0</v>
      </c>
    </row>
    <row r="321" customFormat="false" ht="15" hidden="false" customHeight="false" outlineLevel="0" collapsed="false">
      <c r="A321" s="19" t="n">
        <f aca="false">DATE(Setup!$B$6,1,1)+316</f>
        <v>46339</v>
      </c>
      <c r="B321" s="16" t="n">
        <f aca="false">IF(YEAR($A321)&lt;&gt;Setup!$B$6,"",SUMIFS(Transactions!$G:$G,Transactions!$H:$H,B$4,Transactions!$A:$A,$A321))</f>
        <v>0</v>
      </c>
      <c r="C321" s="16" t="n">
        <f aca="false">IF(YEAR($A321)&lt;&gt;Setup!$B$6,"",SUMIFS(Transactions!$G:$G,Transactions!$H:$H,C$4,Transactions!$A:$A,$A321))</f>
        <v>0</v>
      </c>
      <c r="D321" s="16" t="n">
        <f aca="false">IF(YEAR($A321)&lt;&gt;Setup!$B$6,"",SUMIFS(Transactions!$G:$G,Transactions!$H:$H,D$4,Transactions!$A:$A,$A321))</f>
        <v>0</v>
      </c>
      <c r="E321" s="16" t="n">
        <f aca="false">IF(YEAR($A321)&lt;&gt;Setup!$B$6,"",SUMIFS(Transactions!$G:$G,Transactions!$H:$H,E$4,Transactions!$A:$A,$A321))</f>
        <v>0</v>
      </c>
      <c r="F321" s="16" t="n">
        <f aca="false">IF(YEAR($A321)&lt;&gt;Setup!$B$6,"",SUMIFS(Transactions!$G:$G,Transactions!$H:$H,F$4,Transactions!$A:$A,$A321))</f>
        <v>0</v>
      </c>
      <c r="G321" s="16" t="n">
        <f aca="false">IF(YEAR($A321)&lt;&gt;Setup!$B$6,"",SUMIFS(Transactions!$G:$G,Transactions!$H:$H,G$4,Transactions!$A:$A,$A321))</f>
        <v>0</v>
      </c>
      <c r="H321" s="16" t="n">
        <f aca="false">IF(YEAR($A321)&lt;&gt;Setup!$B$6,"",SUMIFS(Transactions!$G:$G,Transactions!$H:$H,H$4,Transactions!$A:$A,$A321))</f>
        <v>0</v>
      </c>
      <c r="I321" s="16" t="n">
        <f aca="false">IF(YEAR($A321)&lt;&gt;Setup!$B$6,"",SUMIFS(Transactions!$G:$G,Transactions!$H:$H,I$4,Transactions!$A:$A,$A321))</f>
        <v>0</v>
      </c>
      <c r="J321" s="16" t="n">
        <f aca="false">IF(YEAR($A321)&lt;&gt;Setup!$B$6,"",SUMIFS(Transactions!$G:$G,Transactions!$H:$H,J$4,Transactions!$A:$A,$A321))</f>
        <v>0</v>
      </c>
      <c r="K321" s="16" t="n">
        <f aca="false">IF(YEAR($A321)&lt;&gt;Setup!$B$6,"",SUMIFS(Transactions!$G:$G,Transactions!$H:$H,K$4,Transactions!$A:$A,$A321))</f>
        <v>0</v>
      </c>
      <c r="L321" s="16" t="n">
        <f aca="false">IF(YEAR($A321)&lt;&gt;Setup!$B$6,"",SUMIFS(Transactions!$G:$G,Transactions!$H:$H,L$4,Transactions!$A:$A,$A321))</f>
        <v>0</v>
      </c>
      <c r="M321" s="16" t="n">
        <f aca="false">IF(YEAR($A321)&lt;&gt;Setup!$B$6,"",SUMIFS(Transactions!$G:$G,Transactions!$H:$H,M$4,Transactions!$A:$A,$A321))</f>
        <v>0</v>
      </c>
      <c r="N321" s="16" t="n">
        <f aca="false">IF(YEAR($A321)&lt;&gt;Setup!$B$6,"",SUMIFS(Transactions!$G:$G,Transactions!$H:$H,N$4,Transactions!$A:$A,$A321))</f>
        <v>0</v>
      </c>
      <c r="O321" s="16" t="n">
        <f aca="false">IF(YEAR($A321)&lt;&gt;Setup!$B$6,"",SUMIFS(Transactions!$G:$G,Transactions!$H:$H,O$4,Transactions!$A:$A,$A321))</f>
        <v>0</v>
      </c>
      <c r="P321" s="16" t="n">
        <f aca="false">IF(YEAR($A321)&lt;&gt;Setup!$B$6,"",SUMIFS(Transactions!$G:$G,Transactions!$H:$H,P$4,Transactions!$A:$A,$A321))</f>
        <v>0</v>
      </c>
      <c r="Q321" s="16" t="n">
        <f aca="false">IF(YEAR($A321)&lt;&gt;Setup!$B$6,"",SUM(B321:C321))</f>
        <v>0</v>
      </c>
      <c r="R321" s="16" t="n">
        <f aca="false">IF(YEAR($A321)&lt;&gt;Setup!$B$6,"",SUM(D321:F321))</f>
        <v>0</v>
      </c>
      <c r="S321" s="16" t="n">
        <f aca="false">IF(YEAR($A321)&lt;&gt;Setup!$B$6,"",SUM(G321:L321))</f>
        <v>0</v>
      </c>
      <c r="T321" s="16" t="n">
        <f aca="false">IF(YEAR($A321)&lt;&gt;Setup!$B$6,"",SUM(M321:P321))</f>
        <v>0</v>
      </c>
      <c r="U321" s="20" t="n">
        <f aca="false">IF(YEAR($A321)&lt;&gt;Setup!$B$6,"",SUM(B321:P321))</f>
        <v>0</v>
      </c>
      <c r="V321" s="20" t="n">
        <f aca="false">IF(YEAR($A321)&lt;&gt;Setup!$B$6,"",N(V320)+U321)</f>
        <v>0</v>
      </c>
    </row>
    <row r="322" customFormat="false" ht="15" hidden="false" customHeight="false" outlineLevel="0" collapsed="false">
      <c r="A322" s="19" t="n">
        <f aca="false">DATE(Setup!$B$6,1,1)+317</f>
        <v>46340</v>
      </c>
      <c r="B322" s="16" t="n">
        <f aca="false">IF(YEAR($A322)&lt;&gt;Setup!$B$6,"",SUMIFS(Transactions!$G:$G,Transactions!$H:$H,B$4,Transactions!$A:$A,$A322))</f>
        <v>0</v>
      </c>
      <c r="C322" s="16" t="n">
        <f aca="false">IF(YEAR($A322)&lt;&gt;Setup!$B$6,"",SUMIFS(Transactions!$G:$G,Transactions!$H:$H,C$4,Transactions!$A:$A,$A322))</f>
        <v>0</v>
      </c>
      <c r="D322" s="16" t="n">
        <f aca="false">IF(YEAR($A322)&lt;&gt;Setup!$B$6,"",SUMIFS(Transactions!$G:$G,Transactions!$H:$H,D$4,Transactions!$A:$A,$A322))</f>
        <v>0</v>
      </c>
      <c r="E322" s="16" t="n">
        <f aca="false">IF(YEAR($A322)&lt;&gt;Setup!$B$6,"",SUMIFS(Transactions!$G:$G,Transactions!$H:$H,E$4,Transactions!$A:$A,$A322))</f>
        <v>0</v>
      </c>
      <c r="F322" s="16" t="n">
        <f aca="false">IF(YEAR($A322)&lt;&gt;Setup!$B$6,"",SUMIFS(Transactions!$G:$G,Transactions!$H:$H,F$4,Transactions!$A:$A,$A322))</f>
        <v>0</v>
      </c>
      <c r="G322" s="16" t="n">
        <f aca="false">IF(YEAR($A322)&lt;&gt;Setup!$B$6,"",SUMIFS(Transactions!$G:$G,Transactions!$H:$H,G$4,Transactions!$A:$A,$A322))</f>
        <v>0</v>
      </c>
      <c r="H322" s="16" t="n">
        <f aca="false">IF(YEAR($A322)&lt;&gt;Setup!$B$6,"",SUMIFS(Transactions!$G:$G,Transactions!$H:$H,H$4,Transactions!$A:$A,$A322))</f>
        <v>0</v>
      </c>
      <c r="I322" s="16" t="n">
        <f aca="false">IF(YEAR($A322)&lt;&gt;Setup!$B$6,"",SUMIFS(Transactions!$G:$G,Transactions!$H:$H,I$4,Transactions!$A:$A,$A322))</f>
        <v>0</v>
      </c>
      <c r="J322" s="16" t="n">
        <f aca="false">IF(YEAR($A322)&lt;&gt;Setup!$B$6,"",SUMIFS(Transactions!$G:$G,Transactions!$H:$H,J$4,Transactions!$A:$A,$A322))</f>
        <v>0</v>
      </c>
      <c r="K322" s="16" t="n">
        <f aca="false">IF(YEAR($A322)&lt;&gt;Setup!$B$6,"",SUMIFS(Transactions!$G:$G,Transactions!$H:$H,K$4,Transactions!$A:$A,$A322))</f>
        <v>0</v>
      </c>
      <c r="L322" s="16" t="n">
        <f aca="false">IF(YEAR($A322)&lt;&gt;Setup!$B$6,"",SUMIFS(Transactions!$G:$G,Transactions!$H:$H,L$4,Transactions!$A:$A,$A322))</f>
        <v>0</v>
      </c>
      <c r="M322" s="16" t="n">
        <f aca="false">IF(YEAR($A322)&lt;&gt;Setup!$B$6,"",SUMIFS(Transactions!$G:$G,Transactions!$H:$H,M$4,Transactions!$A:$A,$A322))</f>
        <v>0</v>
      </c>
      <c r="N322" s="16" t="n">
        <f aca="false">IF(YEAR($A322)&lt;&gt;Setup!$B$6,"",SUMIFS(Transactions!$G:$G,Transactions!$H:$H,N$4,Transactions!$A:$A,$A322))</f>
        <v>0</v>
      </c>
      <c r="O322" s="16" t="n">
        <f aca="false">IF(YEAR($A322)&lt;&gt;Setup!$B$6,"",SUMIFS(Transactions!$G:$G,Transactions!$H:$H,O$4,Transactions!$A:$A,$A322))</f>
        <v>0</v>
      </c>
      <c r="P322" s="16" t="n">
        <f aca="false">IF(YEAR($A322)&lt;&gt;Setup!$B$6,"",SUMIFS(Transactions!$G:$G,Transactions!$H:$H,P$4,Transactions!$A:$A,$A322))</f>
        <v>0</v>
      </c>
      <c r="Q322" s="16" t="n">
        <f aca="false">IF(YEAR($A322)&lt;&gt;Setup!$B$6,"",SUM(B322:C322))</f>
        <v>0</v>
      </c>
      <c r="R322" s="16" t="n">
        <f aca="false">IF(YEAR($A322)&lt;&gt;Setup!$B$6,"",SUM(D322:F322))</f>
        <v>0</v>
      </c>
      <c r="S322" s="16" t="n">
        <f aca="false">IF(YEAR($A322)&lt;&gt;Setup!$B$6,"",SUM(G322:L322))</f>
        <v>0</v>
      </c>
      <c r="T322" s="16" t="n">
        <f aca="false">IF(YEAR($A322)&lt;&gt;Setup!$B$6,"",SUM(M322:P322))</f>
        <v>0</v>
      </c>
      <c r="U322" s="20" t="n">
        <f aca="false">IF(YEAR($A322)&lt;&gt;Setup!$B$6,"",SUM(B322:P322))</f>
        <v>0</v>
      </c>
      <c r="V322" s="20" t="n">
        <f aca="false">IF(YEAR($A322)&lt;&gt;Setup!$B$6,"",N(V321)+U322)</f>
        <v>0</v>
      </c>
    </row>
    <row r="323" customFormat="false" ht="15" hidden="false" customHeight="false" outlineLevel="0" collapsed="false">
      <c r="A323" s="19" t="n">
        <f aca="false">DATE(Setup!$B$6,1,1)+318</f>
        <v>46341</v>
      </c>
      <c r="B323" s="16" t="n">
        <f aca="false">IF(YEAR($A323)&lt;&gt;Setup!$B$6,"",SUMIFS(Transactions!$G:$G,Transactions!$H:$H,B$4,Transactions!$A:$A,$A323))</f>
        <v>0</v>
      </c>
      <c r="C323" s="16" t="n">
        <f aca="false">IF(YEAR($A323)&lt;&gt;Setup!$B$6,"",SUMIFS(Transactions!$G:$G,Transactions!$H:$H,C$4,Transactions!$A:$A,$A323))</f>
        <v>0</v>
      </c>
      <c r="D323" s="16" t="n">
        <f aca="false">IF(YEAR($A323)&lt;&gt;Setup!$B$6,"",SUMIFS(Transactions!$G:$G,Transactions!$H:$H,D$4,Transactions!$A:$A,$A323))</f>
        <v>0</v>
      </c>
      <c r="E323" s="16" t="n">
        <f aca="false">IF(YEAR($A323)&lt;&gt;Setup!$B$6,"",SUMIFS(Transactions!$G:$G,Transactions!$H:$H,E$4,Transactions!$A:$A,$A323))</f>
        <v>0</v>
      </c>
      <c r="F323" s="16" t="n">
        <f aca="false">IF(YEAR($A323)&lt;&gt;Setup!$B$6,"",SUMIFS(Transactions!$G:$G,Transactions!$H:$H,F$4,Transactions!$A:$A,$A323))</f>
        <v>0</v>
      </c>
      <c r="G323" s="16" t="n">
        <f aca="false">IF(YEAR($A323)&lt;&gt;Setup!$B$6,"",SUMIFS(Transactions!$G:$G,Transactions!$H:$H,G$4,Transactions!$A:$A,$A323))</f>
        <v>0</v>
      </c>
      <c r="H323" s="16" t="n">
        <f aca="false">IF(YEAR($A323)&lt;&gt;Setup!$B$6,"",SUMIFS(Transactions!$G:$G,Transactions!$H:$H,H$4,Transactions!$A:$A,$A323))</f>
        <v>0</v>
      </c>
      <c r="I323" s="16" t="n">
        <f aca="false">IF(YEAR($A323)&lt;&gt;Setup!$B$6,"",SUMIFS(Transactions!$G:$G,Transactions!$H:$H,I$4,Transactions!$A:$A,$A323))</f>
        <v>0</v>
      </c>
      <c r="J323" s="16" t="n">
        <f aca="false">IF(YEAR($A323)&lt;&gt;Setup!$B$6,"",SUMIFS(Transactions!$G:$G,Transactions!$H:$H,J$4,Transactions!$A:$A,$A323))</f>
        <v>0</v>
      </c>
      <c r="K323" s="16" t="n">
        <f aca="false">IF(YEAR($A323)&lt;&gt;Setup!$B$6,"",SUMIFS(Transactions!$G:$G,Transactions!$H:$H,K$4,Transactions!$A:$A,$A323))</f>
        <v>0</v>
      </c>
      <c r="L323" s="16" t="n">
        <f aca="false">IF(YEAR($A323)&lt;&gt;Setup!$B$6,"",SUMIFS(Transactions!$G:$G,Transactions!$H:$H,L$4,Transactions!$A:$A,$A323))</f>
        <v>0</v>
      </c>
      <c r="M323" s="16" t="n">
        <f aca="false">IF(YEAR($A323)&lt;&gt;Setup!$B$6,"",SUMIFS(Transactions!$G:$G,Transactions!$H:$H,M$4,Transactions!$A:$A,$A323))</f>
        <v>0</v>
      </c>
      <c r="N323" s="16" t="n">
        <f aca="false">IF(YEAR($A323)&lt;&gt;Setup!$B$6,"",SUMIFS(Transactions!$G:$G,Transactions!$H:$H,N$4,Transactions!$A:$A,$A323))</f>
        <v>0</v>
      </c>
      <c r="O323" s="16" t="n">
        <f aca="false">IF(YEAR($A323)&lt;&gt;Setup!$B$6,"",SUMIFS(Transactions!$G:$G,Transactions!$H:$H,O$4,Transactions!$A:$A,$A323))</f>
        <v>0</v>
      </c>
      <c r="P323" s="16" t="n">
        <f aca="false">IF(YEAR($A323)&lt;&gt;Setup!$B$6,"",SUMIFS(Transactions!$G:$G,Transactions!$H:$H,P$4,Transactions!$A:$A,$A323))</f>
        <v>0</v>
      </c>
      <c r="Q323" s="16" t="n">
        <f aca="false">IF(YEAR($A323)&lt;&gt;Setup!$B$6,"",SUM(B323:C323))</f>
        <v>0</v>
      </c>
      <c r="R323" s="16" t="n">
        <f aca="false">IF(YEAR($A323)&lt;&gt;Setup!$B$6,"",SUM(D323:F323))</f>
        <v>0</v>
      </c>
      <c r="S323" s="16" t="n">
        <f aca="false">IF(YEAR($A323)&lt;&gt;Setup!$B$6,"",SUM(G323:L323))</f>
        <v>0</v>
      </c>
      <c r="T323" s="16" t="n">
        <f aca="false">IF(YEAR($A323)&lt;&gt;Setup!$B$6,"",SUM(M323:P323))</f>
        <v>0</v>
      </c>
      <c r="U323" s="20" t="n">
        <f aca="false">IF(YEAR($A323)&lt;&gt;Setup!$B$6,"",SUM(B323:P323))</f>
        <v>0</v>
      </c>
      <c r="V323" s="20" t="n">
        <f aca="false">IF(YEAR($A323)&lt;&gt;Setup!$B$6,"",N(V322)+U323)</f>
        <v>0</v>
      </c>
    </row>
    <row r="324" customFormat="false" ht="15" hidden="false" customHeight="false" outlineLevel="0" collapsed="false">
      <c r="A324" s="19" t="n">
        <f aca="false">DATE(Setup!$B$6,1,1)+319</f>
        <v>46342</v>
      </c>
      <c r="B324" s="16" t="n">
        <f aca="false">IF(YEAR($A324)&lt;&gt;Setup!$B$6,"",SUMIFS(Transactions!$G:$G,Transactions!$H:$H,B$4,Transactions!$A:$A,$A324))</f>
        <v>0</v>
      </c>
      <c r="C324" s="16" t="n">
        <f aca="false">IF(YEAR($A324)&lt;&gt;Setup!$B$6,"",SUMIFS(Transactions!$G:$G,Transactions!$H:$H,C$4,Transactions!$A:$A,$A324))</f>
        <v>0</v>
      </c>
      <c r="D324" s="16" t="n">
        <f aca="false">IF(YEAR($A324)&lt;&gt;Setup!$B$6,"",SUMIFS(Transactions!$G:$G,Transactions!$H:$H,D$4,Transactions!$A:$A,$A324))</f>
        <v>0</v>
      </c>
      <c r="E324" s="16" t="n">
        <f aca="false">IF(YEAR($A324)&lt;&gt;Setup!$B$6,"",SUMIFS(Transactions!$G:$G,Transactions!$H:$H,E$4,Transactions!$A:$A,$A324))</f>
        <v>0</v>
      </c>
      <c r="F324" s="16" t="n">
        <f aca="false">IF(YEAR($A324)&lt;&gt;Setup!$B$6,"",SUMIFS(Transactions!$G:$G,Transactions!$H:$H,F$4,Transactions!$A:$A,$A324))</f>
        <v>0</v>
      </c>
      <c r="G324" s="16" t="n">
        <f aca="false">IF(YEAR($A324)&lt;&gt;Setup!$B$6,"",SUMIFS(Transactions!$G:$G,Transactions!$H:$H,G$4,Transactions!$A:$A,$A324))</f>
        <v>0</v>
      </c>
      <c r="H324" s="16" t="n">
        <f aca="false">IF(YEAR($A324)&lt;&gt;Setup!$B$6,"",SUMIFS(Transactions!$G:$G,Transactions!$H:$H,H$4,Transactions!$A:$A,$A324))</f>
        <v>0</v>
      </c>
      <c r="I324" s="16" t="n">
        <f aca="false">IF(YEAR($A324)&lt;&gt;Setup!$B$6,"",SUMIFS(Transactions!$G:$G,Transactions!$H:$H,I$4,Transactions!$A:$A,$A324))</f>
        <v>0</v>
      </c>
      <c r="J324" s="16" t="n">
        <f aca="false">IF(YEAR($A324)&lt;&gt;Setup!$B$6,"",SUMIFS(Transactions!$G:$G,Transactions!$H:$H,J$4,Transactions!$A:$A,$A324))</f>
        <v>0</v>
      </c>
      <c r="K324" s="16" t="n">
        <f aca="false">IF(YEAR($A324)&lt;&gt;Setup!$B$6,"",SUMIFS(Transactions!$G:$G,Transactions!$H:$H,K$4,Transactions!$A:$A,$A324))</f>
        <v>0</v>
      </c>
      <c r="L324" s="16" t="n">
        <f aca="false">IF(YEAR($A324)&lt;&gt;Setup!$B$6,"",SUMIFS(Transactions!$G:$G,Transactions!$H:$H,L$4,Transactions!$A:$A,$A324))</f>
        <v>0</v>
      </c>
      <c r="M324" s="16" t="n">
        <f aca="false">IF(YEAR($A324)&lt;&gt;Setup!$B$6,"",SUMIFS(Transactions!$G:$G,Transactions!$H:$H,M$4,Transactions!$A:$A,$A324))</f>
        <v>0</v>
      </c>
      <c r="N324" s="16" t="n">
        <f aca="false">IF(YEAR($A324)&lt;&gt;Setup!$B$6,"",SUMIFS(Transactions!$G:$G,Transactions!$H:$H,N$4,Transactions!$A:$A,$A324))</f>
        <v>0</v>
      </c>
      <c r="O324" s="16" t="n">
        <f aca="false">IF(YEAR($A324)&lt;&gt;Setup!$B$6,"",SUMIFS(Transactions!$G:$G,Transactions!$H:$H,O$4,Transactions!$A:$A,$A324))</f>
        <v>0</v>
      </c>
      <c r="P324" s="16" t="n">
        <f aca="false">IF(YEAR($A324)&lt;&gt;Setup!$B$6,"",SUMIFS(Transactions!$G:$G,Transactions!$H:$H,P$4,Transactions!$A:$A,$A324))</f>
        <v>0</v>
      </c>
      <c r="Q324" s="16" t="n">
        <f aca="false">IF(YEAR($A324)&lt;&gt;Setup!$B$6,"",SUM(B324:C324))</f>
        <v>0</v>
      </c>
      <c r="R324" s="16" t="n">
        <f aca="false">IF(YEAR($A324)&lt;&gt;Setup!$B$6,"",SUM(D324:F324))</f>
        <v>0</v>
      </c>
      <c r="S324" s="16" t="n">
        <f aca="false">IF(YEAR($A324)&lt;&gt;Setup!$B$6,"",SUM(G324:L324))</f>
        <v>0</v>
      </c>
      <c r="T324" s="16" t="n">
        <f aca="false">IF(YEAR($A324)&lt;&gt;Setup!$B$6,"",SUM(M324:P324))</f>
        <v>0</v>
      </c>
      <c r="U324" s="20" t="n">
        <f aca="false">IF(YEAR($A324)&lt;&gt;Setup!$B$6,"",SUM(B324:P324))</f>
        <v>0</v>
      </c>
      <c r="V324" s="20" t="n">
        <f aca="false">IF(YEAR($A324)&lt;&gt;Setup!$B$6,"",N(V323)+U324)</f>
        <v>0</v>
      </c>
    </row>
    <row r="325" customFormat="false" ht="15" hidden="false" customHeight="false" outlineLevel="0" collapsed="false">
      <c r="A325" s="19" t="n">
        <f aca="false">DATE(Setup!$B$6,1,1)+320</f>
        <v>46343</v>
      </c>
      <c r="B325" s="16" t="n">
        <f aca="false">IF(YEAR($A325)&lt;&gt;Setup!$B$6,"",SUMIFS(Transactions!$G:$G,Transactions!$H:$H,B$4,Transactions!$A:$A,$A325))</f>
        <v>0</v>
      </c>
      <c r="C325" s="16" t="n">
        <f aca="false">IF(YEAR($A325)&lt;&gt;Setup!$B$6,"",SUMIFS(Transactions!$G:$G,Transactions!$H:$H,C$4,Transactions!$A:$A,$A325))</f>
        <v>0</v>
      </c>
      <c r="D325" s="16" t="n">
        <f aca="false">IF(YEAR($A325)&lt;&gt;Setup!$B$6,"",SUMIFS(Transactions!$G:$G,Transactions!$H:$H,D$4,Transactions!$A:$A,$A325))</f>
        <v>0</v>
      </c>
      <c r="E325" s="16" t="n">
        <f aca="false">IF(YEAR($A325)&lt;&gt;Setup!$B$6,"",SUMIFS(Transactions!$G:$G,Transactions!$H:$H,E$4,Transactions!$A:$A,$A325))</f>
        <v>0</v>
      </c>
      <c r="F325" s="16" t="n">
        <f aca="false">IF(YEAR($A325)&lt;&gt;Setup!$B$6,"",SUMIFS(Transactions!$G:$G,Transactions!$H:$H,F$4,Transactions!$A:$A,$A325))</f>
        <v>0</v>
      </c>
      <c r="G325" s="16" t="n">
        <f aca="false">IF(YEAR($A325)&lt;&gt;Setup!$B$6,"",SUMIFS(Transactions!$G:$G,Transactions!$H:$H,G$4,Transactions!$A:$A,$A325))</f>
        <v>0</v>
      </c>
      <c r="H325" s="16" t="n">
        <f aca="false">IF(YEAR($A325)&lt;&gt;Setup!$B$6,"",SUMIFS(Transactions!$G:$G,Transactions!$H:$H,H$4,Transactions!$A:$A,$A325))</f>
        <v>0</v>
      </c>
      <c r="I325" s="16" t="n">
        <f aca="false">IF(YEAR($A325)&lt;&gt;Setup!$B$6,"",SUMIFS(Transactions!$G:$G,Transactions!$H:$H,I$4,Transactions!$A:$A,$A325))</f>
        <v>0</v>
      </c>
      <c r="J325" s="16" t="n">
        <f aca="false">IF(YEAR($A325)&lt;&gt;Setup!$B$6,"",SUMIFS(Transactions!$G:$G,Transactions!$H:$H,J$4,Transactions!$A:$A,$A325))</f>
        <v>0</v>
      </c>
      <c r="K325" s="16" t="n">
        <f aca="false">IF(YEAR($A325)&lt;&gt;Setup!$B$6,"",SUMIFS(Transactions!$G:$G,Transactions!$H:$H,K$4,Transactions!$A:$A,$A325))</f>
        <v>0</v>
      </c>
      <c r="L325" s="16" t="n">
        <f aca="false">IF(YEAR($A325)&lt;&gt;Setup!$B$6,"",SUMIFS(Transactions!$G:$G,Transactions!$H:$H,L$4,Transactions!$A:$A,$A325))</f>
        <v>0</v>
      </c>
      <c r="M325" s="16" t="n">
        <f aca="false">IF(YEAR($A325)&lt;&gt;Setup!$B$6,"",SUMIFS(Transactions!$G:$G,Transactions!$H:$H,M$4,Transactions!$A:$A,$A325))</f>
        <v>0</v>
      </c>
      <c r="N325" s="16" t="n">
        <f aca="false">IF(YEAR($A325)&lt;&gt;Setup!$B$6,"",SUMIFS(Transactions!$G:$G,Transactions!$H:$H,N$4,Transactions!$A:$A,$A325))</f>
        <v>0</v>
      </c>
      <c r="O325" s="16" t="n">
        <f aca="false">IF(YEAR($A325)&lt;&gt;Setup!$B$6,"",SUMIFS(Transactions!$G:$G,Transactions!$H:$H,O$4,Transactions!$A:$A,$A325))</f>
        <v>0</v>
      </c>
      <c r="P325" s="16" t="n">
        <f aca="false">IF(YEAR($A325)&lt;&gt;Setup!$B$6,"",SUMIFS(Transactions!$G:$G,Transactions!$H:$H,P$4,Transactions!$A:$A,$A325))</f>
        <v>0</v>
      </c>
      <c r="Q325" s="16" t="n">
        <f aca="false">IF(YEAR($A325)&lt;&gt;Setup!$B$6,"",SUM(B325:C325))</f>
        <v>0</v>
      </c>
      <c r="R325" s="16" t="n">
        <f aca="false">IF(YEAR($A325)&lt;&gt;Setup!$B$6,"",SUM(D325:F325))</f>
        <v>0</v>
      </c>
      <c r="S325" s="16" t="n">
        <f aca="false">IF(YEAR($A325)&lt;&gt;Setup!$B$6,"",SUM(G325:L325))</f>
        <v>0</v>
      </c>
      <c r="T325" s="16" t="n">
        <f aca="false">IF(YEAR($A325)&lt;&gt;Setup!$B$6,"",SUM(M325:P325))</f>
        <v>0</v>
      </c>
      <c r="U325" s="20" t="n">
        <f aca="false">IF(YEAR($A325)&lt;&gt;Setup!$B$6,"",SUM(B325:P325))</f>
        <v>0</v>
      </c>
      <c r="V325" s="20" t="n">
        <f aca="false">IF(YEAR($A325)&lt;&gt;Setup!$B$6,"",N(V324)+U325)</f>
        <v>0</v>
      </c>
    </row>
    <row r="326" customFormat="false" ht="15" hidden="false" customHeight="false" outlineLevel="0" collapsed="false">
      <c r="A326" s="19" t="n">
        <f aca="false">DATE(Setup!$B$6,1,1)+321</f>
        <v>46344</v>
      </c>
      <c r="B326" s="16" t="n">
        <f aca="false">IF(YEAR($A326)&lt;&gt;Setup!$B$6,"",SUMIFS(Transactions!$G:$G,Transactions!$H:$H,B$4,Transactions!$A:$A,$A326))</f>
        <v>0</v>
      </c>
      <c r="C326" s="16" t="n">
        <f aca="false">IF(YEAR($A326)&lt;&gt;Setup!$B$6,"",SUMIFS(Transactions!$G:$G,Transactions!$H:$H,C$4,Transactions!$A:$A,$A326))</f>
        <v>0</v>
      </c>
      <c r="D326" s="16" t="n">
        <f aca="false">IF(YEAR($A326)&lt;&gt;Setup!$B$6,"",SUMIFS(Transactions!$G:$G,Transactions!$H:$H,D$4,Transactions!$A:$A,$A326))</f>
        <v>0</v>
      </c>
      <c r="E326" s="16" t="n">
        <f aca="false">IF(YEAR($A326)&lt;&gt;Setup!$B$6,"",SUMIFS(Transactions!$G:$G,Transactions!$H:$H,E$4,Transactions!$A:$A,$A326))</f>
        <v>0</v>
      </c>
      <c r="F326" s="16" t="n">
        <f aca="false">IF(YEAR($A326)&lt;&gt;Setup!$B$6,"",SUMIFS(Transactions!$G:$G,Transactions!$H:$H,F$4,Transactions!$A:$A,$A326))</f>
        <v>0</v>
      </c>
      <c r="G326" s="16" t="n">
        <f aca="false">IF(YEAR($A326)&lt;&gt;Setup!$B$6,"",SUMIFS(Transactions!$G:$G,Transactions!$H:$H,G$4,Transactions!$A:$A,$A326))</f>
        <v>0</v>
      </c>
      <c r="H326" s="16" t="n">
        <f aca="false">IF(YEAR($A326)&lt;&gt;Setup!$B$6,"",SUMIFS(Transactions!$G:$G,Transactions!$H:$H,H$4,Transactions!$A:$A,$A326))</f>
        <v>0</v>
      </c>
      <c r="I326" s="16" t="n">
        <f aca="false">IF(YEAR($A326)&lt;&gt;Setup!$B$6,"",SUMIFS(Transactions!$G:$G,Transactions!$H:$H,I$4,Transactions!$A:$A,$A326))</f>
        <v>0</v>
      </c>
      <c r="J326" s="16" t="n">
        <f aca="false">IF(YEAR($A326)&lt;&gt;Setup!$B$6,"",SUMIFS(Transactions!$G:$G,Transactions!$H:$H,J$4,Transactions!$A:$A,$A326))</f>
        <v>0</v>
      </c>
      <c r="K326" s="16" t="n">
        <f aca="false">IF(YEAR($A326)&lt;&gt;Setup!$B$6,"",SUMIFS(Transactions!$G:$G,Transactions!$H:$H,K$4,Transactions!$A:$A,$A326))</f>
        <v>0</v>
      </c>
      <c r="L326" s="16" t="n">
        <f aca="false">IF(YEAR($A326)&lt;&gt;Setup!$B$6,"",SUMIFS(Transactions!$G:$G,Transactions!$H:$H,L$4,Transactions!$A:$A,$A326))</f>
        <v>0</v>
      </c>
      <c r="M326" s="16" t="n">
        <f aca="false">IF(YEAR($A326)&lt;&gt;Setup!$B$6,"",SUMIFS(Transactions!$G:$G,Transactions!$H:$H,M$4,Transactions!$A:$A,$A326))</f>
        <v>0</v>
      </c>
      <c r="N326" s="16" t="n">
        <f aca="false">IF(YEAR($A326)&lt;&gt;Setup!$B$6,"",SUMIFS(Transactions!$G:$G,Transactions!$H:$H,N$4,Transactions!$A:$A,$A326))</f>
        <v>0</v>
      </c>
      <c r="O326" s="16" t="n">
        <f aca="false">IF(YEAR($A326)&lt;&gt;Setup!$B$6,"",SUMIFS(Transactions!$G:$G,Transactions!$H:$H,O$4,Transactions!$A:$A,$A326))</f>
        <v>0</v>
      </c>
      <c r="P326" s="16" t="n">
        <f aca="false">IF(YEAR($A326)&lt;&gt;Setup!$B$6,"",SUMIFS(Transactions!$G:$G,Transactions!$H:$H,P$4,Transactions!$A:$A,$A326))</f>
        <v>0</v>
      </c>
      <c r="Q326" s="16" t="n">
        <f aca="false">IF(YEAR($A326)&lt;&gt;Setup!$B$6,"",SUM(B326:C326))</f>
        <v>0</v>
      </c>
      <c r="R326" s="16" t="n">
        <f aca="false">IF(YEAR($A326)&lt;&gt;Setup!$B$6,"",SUM(D326:F326))</f>
        <v>0</v>
      </c>
      <c r="S326" s="16" t="n">
        <f aca="false">IF(YEAR($A326)&lt;&gt;Setup!$B$6,"",SUM(G326:L326))</f>
        <v>0</v>
      </c>
      <c r="T326" s="16" t="n">
        <f aca="false">IF(YEAR($A326)&lt;&gt;Setup!$B$6,"",SUM(M326:P326))</f>
        <v>0</v>
      </c>
      <c r="U326" s="20" t="n">
        <f aca="false">IF(YEAR($A326)&lt;&gt;Setup!$B$6,"",SUM(B326:P326))</f>
        <v>0</v>
      </c>
      <c r="V326" s="20" t="n">
        <f aca="false">IF(YEAR($A326)&lt;&gt;Setup!$B$6,"",N(V325)+U326)</f>
        <v>0</v>
      </c>
    </row>
    <row r="327" customFormat="false" ht="15" hidden="false" customHeight="false" outlineLevel="0" collapsed="false">
      <c r="A327" s="19" t="n">
        <f aca="false">DATE(Setup!$B$6,1,1)+322</f>
        <v>46345</v>
      </c>
      <c r="B327" s="16" t="n">
        <f aca="false">IF(YEAR($A327)&lt;&gt;Setup!$B$6,"",SUMIFS(Transactions!$G:$G,Transactions!$H:$H,B$4,Transactions!$A:$A,$A327))</f>
        <v>0</v>
      </c>
      <c r="C327" s="16" t="n">
        <f aca="false">IF(YEAR($A327)&lt;&gt;Setup!$B$6,"",SUMIFS(Transactions!$G:$G,Transactions!$H:$H,C$4,Transactions!$A:$A,$A327))</f>
        <v>0</v>
      </c>
      <c r="D327" s="16" t="n">
        <f aca="false">IF(YEAR($A327)&lt;&gt;Setup!$B$6,"",SUMIFS(Transactions!$G:$G,Transactions!$H:$H,D$4,Transactions!$A:$A,$A327))</f>
        <v>0</v>
      </c>
      <c r="E327" s="16" t="n">
        <f aca="false">IF(YEAR($A327)&lt;&gt;Setup!$B$6,"",SUMIFS(Transactions!$G:$G,Transactions!$H:$H,E$4,Transactions!$A:$A,$A327))</f>
        <v>0</v>
      </c>
      <c r="F327" s="16" t="n">
        <f aca="false">IF(YEAR($A327)&lt;&gt;Setup!$B$6,"",SUMIFS(Transactions!$G:$G,Transactions!$H:$H,F$4,Transactions!$A:$A,$A327))</f>
        <v>0</v>
      </c>
      <c r="G327" s="16" t="n">
        <f aca="false">IF(YEAR($A327)&lt;&gt;Setup!$B$6,"",SUMIFS(Transactions!$G:$G,Transactions!$H:$H,G$4,Transactions!$A:$A,$A327))</f>
        <v>0</v>
      </c>
      <c r="H327" s="16" t="n">
        <f aca="false">IF(YEAR($A327)&lt;&gt;Setup!$B$6,"",SUMIFS(Transactions!$G:$G,Transactions!$H:$H,H$4,Transactions!$A:$A,$A327))</f>
        <v>0</v>
      </c>
      <c r="I327" s="16" t="n">
        <f aca="false">IF(YEAR($A327)&lt;&gt;Setup!$B$6,"",SUMIFS(Transactions!$G:$G,Transactions!$H:$H,I$4,Transactions!$A:$A,$A327))</f>
        <v>0</v>
      </c>
      <c r="J327" s="16" t="n">
        <f aca="false">IF(YEAR($A327)&lt;&gt;Setup!$B$6,"",SUMIFS(Transactions!$G:$G,Transactions!$H:$H,J$4,Transactions!$A:$A,$A327))</f>
        <v>0</v>
      </c>
      <c r="K327" s="16" t="n">
        <f aca="false">IF(YEAR($A327)&lt;&gt;Setup!$B$6,"",SUMIFS(Transactions!$G:$G,Transactions!$H:$H,K$4,Transactions!$A:$A,$A327))</f>
        <v>0</v>
      </c>
      <c r="L327" s="16" t="n">
        <f aca="false">IF(YEAR($A327)&lt;&gt;Setup!$B$6,"",SUMIFS(Transactions!$G:$G,Transactions!$H:$H,L$4,Transactions!$A:$A,$A327))</f>
        <v>0</v>
      </c>
      <c r="M327" s="16" t="n">
        <f aca="false">IF(YEAR($A327)&lt;&gt;Setup!$B$6,"",SUMIFS(Transactions!$G:$G,Transactions!$H:$H,M$4,Transactions!$A:$A,$A327))</f>
        <v>0</v>
      </c>
      <c r="N327" s="16" t="n">
        <f aca="false">IF(YEAR($A327)&lt;&gt;Setup!$B$6,"",SUMIFS(Transactions!$G:$G,Transactions!$H:$H,N$4,Transactions!$A:$A,$A327))</f>
        <v>0</v>
      </c>
      <c r="O327" s="16" t="n">
        <f aca="false">IF(YEAR($A327)&lt;&gt;Setup!$B$6,"",SUMIFS(Transactions!$G:$G,Transactions!$H:$H,O$4,Transactions!$A:$A,$A327))</f>
        <v>0</v>
      </c>
      <c r="P327" s="16" t="n">
        <f aca="false">IF(YEAR($A327)&lt;&gt;Setup!$B$6,"",SUMIFS(Transactions!$G:$G,Transactions!$H:$H,P$4,Transactions!$A:$A,$A327))</f>
        <v>0</v>
      </c>
      <c r="Q327" s="16" t="n">
        <f aca="false">IF(YEAR($A327)&lt;&gt;Setup!$B$6,"",SUM(B327:C327))</f>
        <v>0</v>
      </c>
      <c r="R327" s="16" t="n">
        <f aca="false">IF(YEAR($A327)&lt;&gt;Setup!$B$6,"",SUM(D327:F327))</f>
        <v>0</v>
      </c>
      <c r="S327" s="16" t="n">
        <f aca="false">IF(YEAR($A327)&lt;&gt;Setup!$B$6,"",SUM(G327:L327))</f>
        <v>0</v>
      </c>
      <c r="T327" s="16" t="n">
        <f aca="false">IF(YEAR($A327)&lt;&gt;Setup!$B$6,"",SUM(M327:P327))</f>
        <v>0</v>
      </c>
      <c r="U327" s="20" t="n">
        <f aca="false">IF(YEAR($A327)&lt;&gt;Setup!$B$6,"",SUM(B327:P327))</f>
        <v>0</v>
      </c>
      <c r="V327" s="20" t="n">
        <f aca="false">IF(YEAR($A327)&lt;&gt;Setup!$B$6,"",N(V326)+U327)</f>
        <v>0</v>
      </c>
    </row>
    <row r="328" customFormat="false" ht="15" hidden="false" customHeight="false" outlineLevel="0" collapsed="false">
      <c r="A328" s="19" t="n">
        <f aca="false">DATE(Setup!$B$6,1,1)+323</f>
        <v>46346</v>
      </c>
      <c r="B328" s="16" t="n">
        <f aca="false">IF(YEAR($A328)&lt;&gt;Setup!$B$6,"",SUMIFS(Transactions!$G:$G,Transactions!$H:$H,B$4,Transactions!$A:$A,$A328))</f>
        <v>0</v>
      </c>
      <c r="C328" s="16" t="n">
        <f aca="false">IF(YEAR($A328)&lt;&gt;Setup!$B$6,"",SUMIFS(Transactions!$G:$G,Transactions!$H:$H,C$4,Transactions!$A:$A,$A328))</f>
        <v>0</v>
      </c>
      <c r="D328" s="16" t="n">
        <f aca="false">IF(YEAR($A328)&lt;&gt;Setup!$B$6,"",SUMIFS(Transactions!$G:$G,Transactions!$H:$H,D$4,Transactions!$A:$A,$A328))</f>
        <v>0</v>
      </c>
      <c r="E328" s="16" t="n">
        <f aca="false">IF(YEAR($A328)&lt;&gt;Setup!$B$6,"",SUMIFS(Transactions!$G:$G,Transactions!$H:$H,E$4,Transactions!$A:$A,$A328))</f>
        <v>0</v>
      </c>
      <c r="F328" s="16" t="n">
        <f aca="false">IF(YEAR($A328)&lt;&gt;Setup!$B$6,"",SUMIFS(Transactions!$G:$G,Transactions!$H:$H,F$4,Transactions!$A:$A,$A328))</f>
        <v>0</v>
      </c>
      <c r="G328" s="16" t="n">
        <f aca="false">IF(YEAR($A328)&lt;&gt;Setup!$B$6,"",SUMIFS(Transactions!$G:$G,Transactions!$H:$H,G$4,Transactions!$A:$A,$A328))</f>
        <v>0</v>
      </c>
      <c r="H328" s="16" t="n">
        <f aca="false">IF(YEAR($A328)&lt;&gt;Setup!$B$6,"",SUMIFS(Transactions!$G:$G,Transactions!$H:$H,H$4,Transactions!$A:$A,$A328))</f>
        <v>0</v>
      </c>
      <c r="I328" s="16" t="n">
        <f aca="false">IF(YEAR($A328)&lt;&gt;Setup!$B$6,"",SUMIFS(Transactions!$G:$G,Transactions!$H:$H,I$4,Transactions!$A:$A,$A328))</f>
        <v>0</v>
      </c>
      <c r="J328" s="16" t="n">
        <f aca="false">IF(YEAR($A328)&lt;&gt;Setup!$B$6,"",SUMIFS(Transactions!$G:$G,Transactions!$H:$H,J$4,Transactions!$A:$A,$A328))</f>
        <v>0</v>
      </c>
      <c r="K328" s="16" t="n">
        <f aca="false">IF(YEAR($A328)&lt;&gt;Setup!$B$6,"",SUMIFS(Transactions!$G:$G,Transactions!$H:$H,K$4,Transactions!$A:$A,$A328))</f>
        <v>0</v>
      </c>
      <c r="L328" s="16" t="n">
        <f aca="false">IF(YEAR($A328)&lt;&gt;Setup!$B$6,"",SUMIFS(Transactions!$G:$G,Transactions!$H:$H,L$4,Transactions!$A:$A,$A328))</f>
        <v>0</v>
      </c>
      <c r="M328" s="16" t="n">
        <f aca="false">IF(YEAR($A328)&lt;&gt;Setup!$B$6,"",SUMIFS(Transactions!$G:$G,Transactions!$H:$H,M$4,Transactions!$A:$A,$A328))</f>
        <v>0</v>
      </c>
      <c r="N328" s="16" t="n">
        <f aca="false">IF(YEAR($A328)&lt;&gt;Setup!$B$6,"",SUMIFS(Transactions!$G:$G,Transactions!$H:$H,N$4,Transactions!$A:$A,$A328))</f>
        <v>0</v>
      </c>
      <c r="O328" s="16" t="n">
        <f aca="false">IF(YEAR($A328)&lt;&gt;Setup!$B$6,"",SUMIFS(Transactions!$G:$G,Transactions!$H:$H,O$4,Transactions!$A:$A,$A328))</f>
        <v>0</v>
      </c>
      <c r="P328" s="16" t="n">
        <f aca="false">IF(YEAR($A328)&lt;&gt;Setup!$B$6,"",SUMIFS(Transactions!$G:$G,Transactions!$H:$H,P$4,Transactions!$A:$A,$A328))</f>
        <v>0</v>
      </c>
      <c r="Q328" s="16" t="n">
        <f aca="false">IF(YEAR($A328)&lt;&gt;Setup!$B$6,"",SUM(B328:C328))</f>
        <v>0</v>
      </c>
      <c r="R328" s="16" t="n">
        <f aca="false">IF(YEAR($A328)&lt;&gt;Setup!$B$6,"",SUM(D328:F328))</f>
        <v>0</v>
      </c>
      <c r="S328" s="16" t="n">
        <f aca="false">IF(YEAR($A328)&lt;&gt;Setup!$B$6,"",SUM(G328:L328))</f>
        <v>0</v>
      </c>
      <c r="T328" s="16" t="n">
        <f aca="false">IF(YEAR($A328)&lt;&gt;Setup!$B$6,"",SUM(M328:P328))</f>
        <v>0</v>
      </c>
      <c r="U328" s="20" t="n">
        <f aca="false">IF(YEAR($A328)&lt;&gt;Setup!$B$6,"",SUM(B328:P328))</f>
        <v>0</v>
      </c>
      <c r="V328" s="20" t="n">
        <f aca="false">IF(YEAR($A328)&lt;&gt;Setup!$B$6,"",N(V327)+U328)</f>
        <v>0</v>
      </c>
    </row>
    <row r="329" customFormat="false" ht="15" hidden="false" customHeight="false" outlineLevel="0" collapsed="false">
      <c r="A329" s="19" t="n">
        <f aca="false">DATE(Setup!$B$6,1,1)+324</f>
        <v>46347</v>
      </c>
      <c r="B329" s="16" t="n">
        <f aca="false">IF(YEAR($A329)&lt;&gt;Setup!$B$6,"",SUMIFS(Transactions!$G:$G,Transactions!$H:$H,B$4,Transactions!$A:$A,$A329))</f>
        <v>0</v>
      </c>
      <c r="C329" s="16" t="n">
        <f aca="false">IF(YEAR($A329)&lt;&gt;Setup!$B$6,"",SUMIFS(Transactions!$G:$G,Transactions!$H:$H,C$4,Transactions!$A:$A,$A329))</f>
        <v>0</v>
      </c>
      <c r="D329" s="16" t="n">
        <f aca="false">IF(YEAR($A329)&lt;&gt;Setup!$B$6,"",SUMIFS(Transactions!$G:$G,Transactions!$H:$H,D$4,Transactions!$A:$A,$A329))</f>
        <v>0</v>
      </c>
      <c r="E329" s="16" t="n">
        <f aca="false">IF(YEAR($A329)&lt;&gt;Setup!$B$6,"",SUMIFS(Transactions!$G:$G,Transactions!$H:$H,E$4,Transactions!$A:$A,$A329))</f>
        <v>0</v>
      </c>
      <c r="F329" s="16" t="n">
        <f aca="false">IF(YEAR($A329)&lt;&gt;Setup!$B$6,"",SUMIFS(Transactions!$G:$G,Transactions!$H:$H,F$4,Transactions!$A:$A,$A329))</f>
        <v>0</v>
      </c>
      <c r="G329" s="16" t="n">
        <f aca="false">IF(YEAR($A329)&lt;&gt;Setup!$B$6,"",SUMIFS(Transactions!$G:$G,Transactions!$H:$H,G$4,Transactions!$A:$A,$A329))</f>
        <v>0</v>
      </c>
      <c r="H329" s="16" t="n">
        <f aca="false">IF(YEAR($A329)&lt;&gt;Setup!$B$6,"",SUMIFS(Transactions!$G:$G,Transactions!$H:$H,H$4,Transactions!$A:$A,$A329))</f>
        <v>0</v>
      </c>
      <c r="I329" s="16" t="n">
        <f aca="false">IF(YEAR($A329)&lt;&gt;Setup!$B$6,"",SUMIFS(Transactions!$G:$G,Transactions!$H:$H,I$4,Transactions!$A:$A,$A329))</f>
        <v>0</v>
      </c>
      <c r="J329" s="16" t="n">
        <f aca="false">IF(YEAR($A329)&lt;&gt;Setup!$B$6,"",SUMIFS(Transactions!$G:$G,Transactions!$H:$H,J$4,Transactions!$A:$A,$A329))</f>
        <v>0</v>
      </c>
      <c r="K329" s="16" t="n">
        <f aca="false">IF(YEAR($A329)&lt;&gt;Setup!$B$6,"",SUMIFS(Transactions!$G:$G,Transactions!$H:$H,K$4,Transactions!$A:$A,$A329))</f>
        <v>0</v>
      </c>
      <c r="L329" s="16" t="n">
        <f aca="false">IF(YEAR($A329)&lt;&gt;Setup!$B$6,"",SUMIFS(Transactions!$G:$G,Transactions!$H:$H,L$4,Transactions!$A:$A,$A329))</f>
        <v>0</v>
      </c>
      <c r="M329" s="16" t="n">
        <f aca="false">IF(YEAR($A329)&lt;&gt;Setup!$B$6,"",SUMIFS(Transactions!$G:$G,Transactions!$H:$H,M$4,Transactions!$A:$A,$A329))</f>
        <v>0</v>
      </c>
      <c r="N329" s="16" t="n">
        <f aca="false">IF(YEAR($A329)&lt;&gt;Setup!$B$6,"",SUMIFS(Transactions!$G:$G,Transactions!$H:$H,N$4,Transactions!$A:$A,$A329))</f>
        <v>0</v>
      </c>
      <c r="O329" s="16" t="n">
        <f aca="false">IF(YEAR($A329)&lt;&gt;Setup!$B$6,"",SUMIFS(Transactions!$G:$G,Transactions!$H:$H,O$4,Transactions!$A:$A,$A329))</f>
        <v>0</v>
      </c>
      <c r="P329" s="16" t="n">
        <f aca="false">IF(YEAR($A329)&lt;&gt;Setup!$B$6,"",SUMIFS(Transactions!$G:$G,Transactions!$H:$H,P$4,Transactions!$A:$A,$A329))</f>
        <v>0</v>
      </c>
      <c r="Q329" s="16" t="n">
        <f aca="false">IF(YEAR($A329)&lt;&gt;Setup!$B$6,"",SUM(B329:C329))</f>
        <v>0</v>
      </c>
      <c r="R329" s="16" t="n">
        <f aca="false">IF(YEAR($A329)&lt;&gt;Setup!$B$6,"",SUM(D329:F329))</f>
        <v>0</v>
      </c>
      <c r="S329" s="16" t="n">
        <f aca="false">IF(YEAR($A329)&lt;&gt;Setup!$B$6,"",SUM(G329:L329))</f>
        <v>0</v>
      </c>
      <c r="T329" s="16" t="n">
        <f aca="false">IF(YEAR($A329)&lt;&gt;Setup!$B$6,"",SUM(M329:P329))</f>
        <v>0</v>
      </c>
      <c r="U329" s="20" t="n">
        <f aca="false">IF(YEAR($A329)&lt;&gt;Setup!$B$6,"",SUM(B329:P329))</f>
        <v>0</v>
      </c>
      <c r="V329" s="20" t="n">
        <f aca="false">IF(YEAR($A329)&lt;&gt;Setup!$B$6,"",N(V328)+U329)</f>
        <v>0</v>
      </c>
    </row>
    <row r="330" customFormat="false" ht="15" hidden="false" customHeight="false" outlineLevel="0" collapsed="false">
      <c r="A330" s="19" t="n">
        <f aca="false">DATE(Setup!$B$6,1,1)+325</f>
        <v>46348</v>
      </c>
      <c r="B330" s="16" t="n">
        <f aca="false">IF(YEAR($A330)&lt;&gt;Setup!$B$6,"",SUMIFS(Transactions!$G:$G,Transactions!$H:$H,B$4,Transactions!$A:$A,$A330))</f>
        <v>0</v>
      </c>
      <c r="C330" s="16" t="n">
        <f aca="false">IF(YEAR($A330)&lt;&gt;Setup!$B$6,"",SUMIFS(Transactions!$G:$G,Transactions!$H:$H,C$4,Transactions!$A:$A,$A330))</f>
        <v>0</v>
      </c>
      <c r="D330" s="16" t="n">
        <f aca="false">IF(YEAR($A330)&lt;&gt;Setup!$B$6,"",SUMIFS(Transactions!$G:$G,Transactions!$H:$H,D$4,Transactions!$A:$A,$A330))</f>
        <v>0</v>
      </c>
      <c r="E330" s="16" t="n">
        <f aca="false">IF(YEAR($A330)&lt;&gt;Setup!$B$6,"",SUMIFS(Transactions!$G:$G,Transactions!$H:$H,E$4,Transactions!$A:$A,$A330))</f>
        <v>0</v>
      </c>
      <c r="F330" s="16" t="n">
        <f aca="false">IF(YEAR($A330)&lt;&gt;Setup!$B$6,"",SUMIFS(Transactions!$G:$G,Transactions!$H:$H,F$4,Transactions!$A:$A,$A330))</f>
        <v>0</v>
      </c>
      <c r="G330" s="16" t="n">
        <f aca="false">IF(YEAR($A330)&lt;&gt;Setup!$B$6,"",SUMIFS(Transactions!$G:$G,Transactions!$H:$H,G$4,Transactions!$A:$A,$A330))</f>
        <v>0</v>
      </c>
      <c r="H330" s="16" t="n">
        <f aca="false">IF(YEAR($A330)&lt;&gt;Setup!$B$6,"",SUMIFS(Transactions!$G:$G,Transactions!$H:$H,H$4,Transactions!$A:$A,$A330))</f>
        <v>0</v>
      </c>
      <c r="I330" s="16" t="n">
        <f aca="false">IF(YEAR($A330)&lt;&gt;Setup!$B$6,"",SUMIFS(Transactions!$G:$G,Transactions!$H:$H,I$4,Transactions!$A:$A,$A330))</f>
        <v>0</v>
      </c>
      <c r="J330" s="16" t="n">
        <f aca="false">IF(YEAR($A330)&lt;&gt;Setup!$B$6,"",SUMIFS(Transactions!$G:$G,Transactions!$H:$H,J$4,Transactions!$A:$A,$A330))</f>
        <v>0</v>
      </c>
      <c r="K330" s="16" t="n">
        <f aca="false">IF(YEAR($A330)&lt;&gt;Setup!$B$6,"",SUMIFS(Transactions!$G:$G,Transactions!$H:$H,K$4,Transactions!$A:$A,$A330))</f>
        <v>0</v>
      </c>
      <c r="L330" s="16" t="n">
        <f aca="false">IF(YEAR($A330)&lt;&gt;Setup!$B$6,"",SUMIFS(Transactions!$G:$G,Transactions!$H:$H,L$4,Transactions!$A:$A,$A330))</f>
        <v>0</v>
      </c>
      <c r="M330" s="16" t="n">
        <f aca="false">IF(YEAR($A330)&lt;&gt;Setup!$B$6,"",SUMIFS(Transactions!$G:$G,Transactions!$H:$H,M$4,Transactions!$A:$A,$A330))</f>
        <v>0</v>
      </c>
      <c r="N330" s="16" t="n">
        <f aca="false">IF(YEAR($A330)&lt;&gt;Setup!$B$6,"",SUMIFS(Transactions!$G:$G,Transactions!$H:$H,N$4,Transactions!$A:$A,$A330))</f>
        <v>0</v>
      </c>
      <c r="O330" s="16" t="n">
        <f aca="false">IF(YEAR($A330)&lt;&gt;Setup!$B$6,"",SUMIFS(Transactions!$G:$G,Transactions!$H:$H,O$4,Transactions!$A:$A,$A330))</f>
        <v>0</v>
      </c>
      <c r="P330" s="16" t="n">
        <f aca="false">IF(YEAR($A330)&lt;&gt;Setup!$B$6,"",SUMIFS(Transactions!$G:$G,Transactions!$H:$H,P$4,Transactions!$A:$A,$A330))</f>
        <v>0</v>
      </c>
      <c r="Q330" s="16" t="n">
        <f aca="false">IF(YEAR($A330)&lt;&gt;Setup!$B$6,"",SUM(B330:C330))</f>
        <v>0</v>
      </c>
      <c r="R330" s="16" t="n">
        <f aca="false">IF(YEAR($A330)&lt;&gt;Setup!$B$6,"",SUM(D330:F330))</f>
        <v>0</v>
      </c>
      <c r="S330" s="16" t="n">
        <f aca="false">IF(YEAR($A330)&lt;&gt;Setup!$B$6,"",SUM(G330:L330))</f>
        <v>0</v>
      </c>
      <c r="T330" s="16" t="n">
        <f aca="false">IF(YEAR($A330)&lt;&gt;Setup!$B$6,"",SUM(M330:P330))</f>
        <v>0</v>
      </c>
      <c r="U330" s="20" t="n">
        <f aca="false">IF(YEAR($A330)&lt;&gt;Setup!$B$6,"",SUM(B330:P330))</f>
        <v>0</v>
      </c>
      <c r="V330" s="20" t="n">
        <f aca="false">IF(YEAR($A330)&lt;&gt;Setup!$B$6,"",N(V329)+U330)</f>
        <v>0</v>
      </c>
    </row>
    <row r="331" customFormat="false" ht="15" hidden="false" customHeight="false" outlineLevel="0" collapsed="false">
      <c r="A331" s="19" t="n">
        <f aca="false">DATE(Setup!$B$6,1,1)+326</f>
        <v>46349</v>
      </c>
      <c r="B331" s="16" t="n">
        <f aca="false">IF(YEAR($A331)&lt;&gt;Setup!$B$6,"",SUMIFS(Transactions!$G:$G,Transactions!$H:$H,B$4,Transactions!$A:$A,$A331))</f>
        <v>0</v>
      </c>
      <c r="C331" s="16" t="n">
        <f aca="false">IF(YEAR($A331)&lt;&gt;Setup!$B$6,"",SUMIFS(Transactions!$G:$G,Transactions!$H:$H,C$4,Transactions!$A:$A,$A331))</f>
        <v>0</v>
      </c>
      <c r="D331" s="16" t="n">
        <f aca="false">IF(YEAR($A331)&lt;&gt;Setup!$B$6,"",SUMIFS(Transactions!$G:$G,Transactions!$H:$H,D$4,Transactions!$A:$A,$A331))</f>
        <v>0</v>
      </c>
      <c r="E331" s="16" t="n">
        <f aca="false">IF(YEAR($A331)&lt;&gt;Setup!$B$6,"",SUMIFS(Transactions!$G:$G,Transactions!$H:$H,E$4,Transactions!$A:$A,$A331))</f>
        <v>0</v>
      </c>
      <c r="F331" s="16" t="n">
        <f aca="false">IF(YEAR($A331)&lt;&gt;Setup!$B$6,"",SUMIFS(Transactions!$G:$G,Transactions!$H:$H,F$4,Transactions!$A:$A,$A331))</f>
        <v>0</v>
      </c>
      <c r="G331" s="16" t="n">
        <f aca="false">IF(YEAR($A331)&lt;&gt;Setup!$B$6,"",SUMIFS(Transactions!$G:$G,Transactions!$H:$H,G$4,Transactions!$A:$A,$A331))</f>
        <v>0</v>
      </c>
      <c r="H331" s="16" t="n">
        <f aca="false">IF(YEAR($A331)&lt;&gt;Setup!$B$6,"",SUMIFS(Transactions!$G:$G,Transactions!$H:$H,H$4,Transactions!$A:$A,$A331))</f>
        <v>0</v>
      </c>
      <c r="I331" s="16" t="n">
        <f aca="false">IF(YEAR($A331)&lt;&gt;Setup!$B$6,"",SUMIFS(Transactions!$G:$G,Transactions!$H:$H,I$4,Transactions!$A:$A,$A331))</f>
        <v>0</v>
      </c>
      <c r="J331" s="16" t="n">
        <f aca="false">IF(YEAR($A331)&lt;&gt;Setup!$B$6,"",SUMIFS(Transactions!$G:$G,Transactions!$H:$H,J$4,Transactions!$A:$A,$A331))</f>
        <v>0</v>
      </c>
      <c r="K331" s="16" t="n">
        <f aca="false">IF(YEAR($A331)&lt;&gt;Setup!$B$6,"",SUMIFS(Transactions!$G:$G,Transactions!$H:$H,K$4,Transactions!$A:$A,$A331))</f>
        <v>0</v>
      </c>
      <c r="L331" s="16" t="n">
        <f aca="false">IF(YEAR($A331)&lt;&gt;Setup!$B$6,"",SUMIFS(Transactions!$G:$G,Transactions!$H:$H,L$4,Transactions!$A:$A,$A331))</f>
        <v>0</v>
      </c>
      <c r="M331" s="16" t="n">
        <f aca="false">IF(YEAR($A331)&lt;&gt;Setup!$B$6,"",SUMIFS(Transactions!$G:$G,Transactions!$H:$H,M$4,Transactions!$A:$A,$A331))</f>
        <v>0</v>
      </c>
      <c r="N331" s="16" t="n">
        <f aca="false">IF(YEAR($A331)&lt;&gt;Setup!$B$6,"",SUMIFS(Transactions!$G:$G,Transactions!$H:$H,N$4,Transactions!$A:$A,$A331))</f>
        <v>0</v>
      </c>
      <c r="O331" s="16" t="n">
        <f aca="false">IF(YEAR($A331)&lt;&gt;Setup!$B$6,"",SUMIFS(Transactions!$G:$G,Transactions!$H:$H,O$4,Transactions!$A:$A,$A331))</f>
        <v>0</v>
      </c>
      <c r="P331" s="16" t="n">
        <f aca="false">IF(YEAR($A331)&lt;&gt;Setup!$B$6,"",SUMIFS(Transactions!$G:$G,Transactions!$H:$H,P$4,Transactions!$A:$A,$A331))</f>
        <v>0</v>
      </c>
      <c r="Q331" s="16" t="n">
        <f aca="false">IF(YEAR($A331)&lt;&gt;Setup!$B$6,"",SUM(B331:C331))</f>
        <v>0</v>
      </c>
      <c r="R331" s="16" t="n">
        <f aca="false">IF(YEAR($A331)&lt;&gt;Setup!$B$6,"",SUM(D331:F331))</f>
        <v>0</v>
      </c>
      <c r="S331" s="16" t="n">
        <f aca="false">IF(YEAR($A331)&lt;&gt;Setup!$B$6,"",SUM(G331:L331))</f>
        <v>0</v>
      </c>
      <c r="T331" s="16" t="n">
        <f aca="false">IF(YEAR($A331)&lt;&gt;Setup!$B$6,"",SUM(M331:P331))</f>
        <v>0</v>
      </c>
      <c r="U331" s="20" t="n">
        <f aca="false">IF(YEAR($A331)&lt;&gt;Setup!$B$6,"",SUM(B331:P331))</f>
        <v>0</v>
      </c>
      <c r="V331" s="20" t="n">
        <f aca="false">IF(YEAR($A331)&lt;&gt;Setup!$B$6,"",N(V330)+U331)</f>
        <v>0</v>
      </c>
    </row>
    <row r="332" customFormat="false" ht="15" hidden="false" customHeight="false" outlineLevel="0" collapsed="false">
      <c r="A332" s="19" t="n">
        <f aca="false">DATE(Setup!$B$6,1,1)+327</f>
        <v>46350</v>
      </c>
      <c r="B332" s="16" t="n">
        <f aca="false">IF(YEAR($A332)&lt;&gt;Setup!$B$6,"",SUMIFS(Transactions!$G:$G,Transactions!$H:$H,B$4,Transactions!$A:$A,$A332))</f>
        <v>0</v>
      </c>
      <c r="C332" s="16" t="n">
        <f aca="false">IF(YEAR($A332)&lt;&gt;Setup!$B$6,"",SUMIFS(Transactions!$G:$G,Transactions!$H:$H,C$4,Transactions!$A:$A,$A332))</f>
        <v>0</v>
      </c>
      <c r="D332" s="16" t="n">
        <f aca="false">IF(YEAR($A332)&lt;&gt;Setup!$B$6,"",SUMIFS(Transactions!$G:$G,Transactions!$H:$H,D$4,Transactions!$A:$A,$A332))</f>
        <v>0</v>
      </c>
      <c r="E332" s="16" t="n">
        <f aca="false">IF(YEAR($A332)&lt;&gt;Setup!$B$6,"",SUMIFS(Transactions!$G:$G,Transactions!$H:$H,E$4,Transactions!$A:$A,$A332))</f>
        <v>0</v>
      </c>
      <c r="F332" s="16" t="n">
        <f aca="false">IF(YEAR($A332)&lt;&gt;Setup!$B$6,"",SUMIFS(Transactions!$G:$G,Transactions!$H:$H,F$4,Transactions!$A:$A,$A332))</f>
        <v>0</v>
      </c>
      <c r="G332" s="16" t="n">
        <f aca="false">IF(YEAR($A332)&lt;&gt;Setup!$B$6,"",SUMIFS(Transactions!$G:$G,Transactions!$H:$H,G$4,Transactions!$A:$A,$A332))</f>
        <v>0</v>
      </c>
      <c r="H332" s="16" t="n">
        <f aca="false">IF(YEAR($A332)&lt;&gt;Setup!$B$6,"",SUMIFS(Transactions!$G:$G,Transactions!$H:$H,H$4,Transactions!$A:$A,$A332))</f>
        <v>0</v>
      </c>
      <c r="I332" s="16" t="n">
        <f aca="false">IF(YEAR($A332)&lt;&gt;Setup!$B$6,"",SUMIFS(Transactions!$G:$G,Transactions!$H:$H,I$4,Transactions!$A:$A,$A332))</f>
        <v>0</v>
      </c>
      <c r="J332" s="16" t="n">
        <f aca="false">IF(YEAR($A332)&lt;&gt;Setup!$B$6,"",SUMIFS(Transactions!$G:$G,Transactions!$H:$H,J$4,Transactions!$A:$A,$A332))</f>
        <v>0</v>
      </c>
      <c r="K332" s="16" t="n">
        <f aca="false">IF(YEAR($A332)&lt;&gt;Setup!$B$6,"",SUMIFS(Transactions!$G:$G,Transactions!$H:$H,K$4,Transactions!$A:$A,$A332))</f>
        <v>0</v>
      </c>
      <c r="L332" s="16" t="n">
        <f aca="false">IF(YEAR($A332)&lt;&gt;Setup!$B$6,"",SUMIFS(Transactions!$G:$G,Transactions!$H:$H,L$4,Transactions!$A:$A,$A332))</f>
        <v>0</v>
      </c>
      <c r="M332" s="16" t="n">
        <f aca="false">IF(YEAR($A332)&lt;&gt;Setup!$B$6,"",SUMIFS(Transactions!$G:$G,Transactions!$H:$H,M$4,Transactions!$A:$A,$A332))</f>
        <v>0</v>
      </c>
      <c r="N332" s="16" t="n">
        <f aca="false">IF(YEAR($A332)&lt;&gt;Setup!$B$6,"",SUMIFS(Transactions!$G:$G,Transactions!$H:$H,N$4,Transactions!$A:$A,$A332))</f>
        <v>0</v>
      </c>
      <c r="O332" s="16" t="n">
        <f aca="false">IF(YEAR($A332)&lt;&gt;Setup!$B$6,"",SUMIFS(Transactions!$G:$G,Transactions!$H:$H,O$4,Transactions!$A:$A,$A332))</f>
        <v>0</v>
      </c>
      <c r="P332" s="16" t="n">
        <f aca="false">IF(YEAR($A332)&lt;&gt;Setup!$B$6,"",SUMIFS(Transactions!$G:$G,Transactions!$H:$H,P$4,Transactions!$A:$A,$A332))</f>
        <v>0</v>
      </c>
      <c r="Q332" s="16" t="n">
        <f aca="false">IF(YEAR($A332)&lt;&gt;Setup!$B$6,"",SUM(B332:C332))</f>
        <v>0</v>
      </c>
      <c r="R332" s="16" t="n">
        <f aca="false">IF(YEAR($A332)&lt;&gt;Setup!$B$6,"",SUM(D332:F332))</f>
        <v>0</v>
      </c>
      <c r="S332" s="16" t="n">
        <f aca="false">IF(YEAR($A332)&lt;&gt;Setup!$B$6,"",SUM(G332:L332))</f>
        <v>0</v>
      </c>
      <c r="T332" s="16" t="n">
        <f aca="false">IF(YEAR($A332)&lt;&gt;Setup!$B$6,"",SUM(M332:P332))</f>
        <v>0</v>
      </c>
      <c r="U332" s="20" t="n">
        <f aca="false">IF(YEAR($A332)&lt;&gt;Setup!$B$6,"",SUM(B332:P332))</f>
        <v>0</v>
      </c>
      <c r="V332" s="20" t="n">
        <f aca="false">IF(YEAR($A332)&lt;&gt;Setup!$B$6,"",N(V331)+U332)</f>
        <v>0</v>
      </c>
    </row>
    <row r="333" customFormat="false" ht="15" hidden="false" customHeight="false" outlineLevel="0" collapsed="false">
      <c r="A333" s="19" t="n">
        <f aca="false">DATE(Setup!$B$6,1,1)+328</f>
        <v>46351</v>
      </c>
      <c r="B333" s="16" t="n">
        <f aca="false">IF(YEAR($A333)&lt;&gt;Setup!$B$6,"",SUMIFS(Transactions!$G:$G,Transactions!$H:$H,B$4,Transactions!$A:$A,$A333))</f>
        <v>0</v>
      </c>
      <c r="C333" s="16" t="n">
        <f aca="false">IF(YEAR($A333)&lt;&gt;Setup!$B$6,"",SUMIFS(Transactions!$G:$G,Transactions!$H:$H,C$4,Transactions!$A:$A,$A333))</f>
        <v>0</v>
      </c>
      <c r="D333" s="16" t="n">
        <f aca="false">IF(YEAR($A333)&lt;&gt;Setup!$B$6,"",SUMIFS(Transactions!$G:$G,Transactions!$H:$H,D$4,Transactions!$A:$A,$A333))</f>
        <v>0</v>
      </c>
      <c r="E333" s="16" t="n">
        <f aca="false">IF(YEAR($A333)&lt;&gt;Setup!$B$6,"",SUMIFS(Transactions!$G:$G,Transactions!$H:$H,E$4,Transactions!$A:$A,$A333))</f>
        <v>0</v>
      </c>
      <c r="F333" s="16" t="n">
        <f aca="false">IF(YEAR($A333)&lt;&gt;Setup!$B$6,"",SUMIFS(Transactions!$G:$G,Transactions!$H:$H,F$4,Transactions!$A:$A,$A333))</f>
        <v>0</v>
      </c>
      <c r="G333" s="16" t="n">
        <f aca="false">IF(YEAR($A333)&lt;&gt;Setup!$B$6,"",SUMIFS(Transactions!$G:$G,Transactions!$H:$H,G$4,Transactions!$A:$A,$A333))</f>
        <v>0</v>
      </c>
      <c r="H333" s="16" t="n">
        <f aca="false">IF(YEAR($A333)&lt;&gt;Setup!$B$6,"",SUMIFS(Transactions!$G:$G,Transactions!$H:$H,H$4,Transactions!$A:$A,$A333))</f>
        <v>0</v>
      </c>
      <c r="I333" s="16" t="n">
        <f aca="false">IF(YEAR($A333)&lt;&gt;Setup!$B$6,"",SUMIFS(Transactions!$G:$G,Transactions!$H:$H,I$4,Transactions!$A:$A,$A333))</f>
        <v>0</v>
      </c>
      <c r="J333" s="16" t="n">
        <f aca="false">IF(YEAR($A333)&lt;&gt;Setup!$B$6,"",SUMIFS(Transactions!$G:$G,Transactions!$H:$H,J$4,Transactions!$A:$A,$A333))</f>
        <v>0</v>
      </c>
      <c r="K333" s="16" t="n">
        <f aca="false">IF(YEAR($A333)&lt;&gt;Setup!$B$6,"",SUMIFS(Transactions!$G:$G,Transactions!$H:$H,K$4,Transactions!$A:$A,$A333))</f>
        <v>0</v>
      </c>
      <c r="L333" s="16" t="n">
        <f aca="false">IF(YEAR($A333)&lt;&gt;Setup!$B$6,"",SUMIFS(Transactions!$G:$G,Transactions!$H:$H,L$4,Transactions!$A:$A,$A333))</f>
        <v>0</v>
      </c>
      <c r="M333" s="16" t="n">
        <f aca="false">IF(YEAR($A333)&lt;&gt;Setup!$B$6,"",SUMIFS(Transactions!$G:$G,Transactions!$H:$H,M$4,Transactions!$A:$A,$A333))</f>
        <v>0</v>
      </c>
      <c r="N333" s="16" t="n">
        <f aca="false">IF(YEAR($A333)&lt;&gt;Setup!$B$6,"",SUMIFS(Transactions!$G:$G,Transactions!$H:$H,N$4,Transactions!$A:$A,$A333))</f>
        <v>0</v>
      </c>
      <c r="O333" s="16" t="n">
        <f aca="false">IF(YEAR($A333)&lt;&gt;Setup!$B$6,"",SUMIFS(Transactions!$G:$G,Transactions!$H:$H,O$4,Transactions!$A:$A,$A333))</f>
        <v>0</v>
      </c>
      <c r="P333" s="16" t="n">
        <f aca="false">IF(YEAR($A333)&lt;&gt;Setup!$B$6,"",SUMIFS(Transactions!$G:$G,Transactions!$H:$H,P$4,Transactions!$A:$A,$A333))</f>
        <v>0</v>
      </c>
      <c r="Q333" s="16" t="n">
        <f aca="false">IF(YEAR($A333)&lt;&gt;Setup!$B$6,"",SUM(B333:C333))</f>
        <v>0</v>
      </c>
      <c r="R333" s="16" t="n">
        <f aca="false">IF(YEAR($A333)&lt;&gt;Setup!$B$6,"",SUM(D333:F333))</f>
        <v>0</v>
      </c>
      <c r="S333" s="16" t="n">
        <f aca="false">IF(YEAR($A333)&lt;&gt;Setup!$B$6,"",SUM(G333:L333))</f>
        <v>0</v>
      </c>
      <c r="T333" s="16" t="n">
        <f aca="false">IF(YEAR($A333)&lt;&gt;Setup!$B$6,"",SUM(M333:P333))</f>
        <v>0</v>
      </c>
      <c r="U333" s="20" t="n">
        <f aca="false">IF(YEAR($A333)&lt;&gt;Setup!$B$6,"",SUM(B333:P333))</f>
        <v>0</v>
      </c>
      <c r="V333" s="20" t="n">
        <f aca="false">IF(YEAR($A333)&lt;&gt;Setup!$B$6,"",N(V332)+U333)</f>
        <v>0</v>
      </c>
    </row>
    <row r="334" customFormat="false" ht="15" hidden="false" customHeight="false" outlineLevel="0" collapsed="false">
      <c r="A334" s="19" t="n">
        <f aca="false">DATE(Setup!$B$6,1,1)+329</f>
        <v>46352</v>
      </c>
      <c r="B334" s="16" t="n">
        <f aca="false">IF(YEAR($A334)&lt;&gt;Setup!$B$6,"",SUMIFS(Transactions!$G:$G,Transactions!$H:$H,B$4,Transactions!$A:$A,$A334))</f>
        <v>0</v>
      </c>
      <c r="C334" s="16" t="n">
        <f aca="false">IF(YEAR($A334)&lt;&gt;Setup!$B$6,"",SUMIFS(Transactions!$G:$G,Transactions!$H:$H,C$4,Transactions!$A:$A,$A334))</f>
        <v>0</v>
      </c>
      <c r="D334" s="16" t="n">
        <f aca="false">IF(YEAR($A334)&lt;&gt;Setup!$B$6,"",SUMIFS(Transactions!$G:$G,Transactions!$H:$H,D$4,Transactions!$A:$A,$A334))</f>
        <v>0</v>
      </c>
      <c r="E334" s="16" t="n">
        <f aca="false">IF(YEAR($A334)&lt;&gt;Setup!$B$6,"",SUMIFS(Transactions!$G:$G,Transactions!$H:$H,E$4,Transactions!$A:$A,$A334))</f>
        <v>0</v>
      </c>
      <c r="F334" s="16" t="n">
        <f aca="false">IF(YEAR($A334)&lt;&gt;Setup!$B$6,"",SUMIFS(Transactions!$G:$G,Transactions!$H:$H,F$4,Transactions!$A:$A,$A334))</f>
        <v>0</v>
      </c>
      <c r="G334" s="16" t="n">
        <f aca="false">IF(YEAR($A334)&lt;&gt;Setup!$B$6,"",SUMIFS(Transactions!$G:$G,Transactions!$H:$H,G$4,Transactions!$A:$A,$A334))</f>
        <v>0</v>
      </c>
      <c r="H334" s="16" t="n">
        <f aca="false">IF(YEAR($A334)&lt;&gt;Setup!$B$6,"",SUMIFS(Transactions!$G:$G,Transactions!$H:$H,H$4,Transactions!$A:$A,$A334))</f>
        <v>0</v>
      </c>
      <c r="I334" s="16" t="n">
        <f aca="false">IF(YEAR($A334)&lt;&gt;Setup!$B$6,"",SUMIFS(Transactions!$G:$G,Transactions!$H:$H,I$4,Transactions!$A:$A,$A334))</f>
        <v>0</v>
      </c>
      <c r="J334" s="16" t="n">
        <f aca="false">IF(YEAR($A334)&lt;&gt;Setup!$B$6,"",SUMIFS(Transactions!$G:$G,Transactions!$H:$H,J$4,Transactions!$A:$A,$A334))</f>
        <v>0</v>
      </c>
      <c r="K334" s="16" t="n">
        <f aca="false">IF(YEAR($A334)&lt;&gt;Setup!$B$6,"",SUMIFS(Transactions!$G:$G,Transactions!$H:$H,K$4,Transactions!$A:$A,$A334))</f>
        <v>0</v>
      </c>
      <c r="L334" s="16" t="n">
        <f aca="false">IF(YEAR($A334)&lt;&gt;Setup!$B$6,"",SUMIFS(Transactions!$G:$G,Transactions!$H:$H,L$4,Transactions!$A:$A,$A334))</f>
        <v>0</v>
      </c>
      <c r="M334" s="16" t="n">
        <f aca="false">IF(YEAR($A334)&lt;&gt;Setup!$B$6,"",SUMIFS(Transactions!$G:$G,Transactions!$H:$H,M$4,Transactions!$A:$A,$A334))</f>
        <v>0</v>
      </c>
      <c r="N334" s="16" t="n">
        <f aca="false">IF(YEAR($A334)&lt;&gt;Setup!$B$6,"",SUMIFS(Transactions!$G:$G,Transactions!$H:$H,N$4,Transactions!$A:$A,$A334))</f>
        <v>0</v>
      </c>
      <c r="O334" s="16" t="n">
        <f aca="false">IF(YEAR($A334)&lt;&gt;Setup!$B$6,"",SUMIFS(Transactions!$G:$G,Transactions!$H:$H,O$4,Transactions!$A:$A,$A334))</f>
        <v>0</v>
      </c>
      <c r="P334" s="16" t="n">
        <f aca="false">IF(YEAR($A334)&lt;&gt;Setup!$B$6,"",SUMIFS(Transactions!$G:$G,Transactions!$H:$H,P$4,Transactions!$A:$A,$A334))</f>
        <v>0</v>
      </c>
      <c r="Q334" s="16" t="n">
        <f aca="false">IF(YEAR($A334)&lt;&gt;Setup!$B$6,"",SUM(B334:C334))</f>
        <v>0</v>
      </c>
      <c r="R334" s="16" t="n">
        <f aca="false">IF(YEAR($A334)&lt;&gt;Setup!$B$6,"",SUM(D334:F334))</f>
        <v>0</v>
      </c>
      <c r="S334" s="16" t="n">
        <f aca="false">IF(YEAR($A334)&lt;&gt;Setup!$B$6,"",SUM(G334:L334))</f>
        <v>0</v>
      </c>
      <c r="T334" s="16" t="n">
        <f aca="false">IF(YEAR($A334)&lt;&gt;Setup!$B$6,"",SUM(M334:P334))</f>
        <v>0</v>
      </c>
      <c r="U334" s="20" t="n">
        <f aca="false">IF(YEAR($A334)&lt;&gt;Setup!$B$6,"",SUM(B334:P334))</f>
        <v>0</v>
      </c>
      <c r="V334" s="20" t="n">
        <f aca="false">IF(YEAR($A334)&lt;&gt;Setup!$B$6,"",N(V333)+U334)</f>
        <v>0</v>
      </c>
    </row>
    <row r="335" customFormat="false" ht="15" hidden="false" customHeight="false" outlineLevel="0" collapsed="false">
      <c r="A335" s="19" t="n">
        <f aca="false">DATE(Setup!$B$6,1,1)+330</f>
        <v>46353</v>
      </c>
      <c r="B335" s="16" t="n">
        <f aca="false">IF(YEAR($A335)&lt;&gt;Setup!$B$6,"",SUMIFS(Transactions!$G:$G,Transactions!$H:$H,B$4,Transactions!$A:$A,$A335))</f>
        <v>0</v>
      </c>
      <c r="C335" s="16" t="n">
        <f aca="false">IF(YEAR($A335)&lt;&gt;Setup!$B$6,"",SUMIFS(Transactions!$G:$G,Transactions!$H:$H,C$4,Transactions!$A:$A,$A335))</f>
        <v>0</v>
      </c>
      <c r="D335" s="16" t="n">
        <f aca="false">IF(YEAR($A335)&lt;&gt;Setup!$B$6,"",SUMIFS(Transactions!$G:$G,Transactions!$H:$H,D$4,Transactions!$A:$A,$A335))</f>
        <v>0</v>
      </c>
      <c r="E335" s="16" t="n">
        <f aca="false">IF(YEAR($A335)&lt;&gt;Setup!$B$6,"",SUMIFS(Transactions!$G:$G,Transactions!$H:$H,E$4,Transactions!$A:$A,$A335))</f>
        <v>0</v>
      </c>
      <c r="F335" s="16" t="n">
        <f aca="false">IF(YEAR($A335)&lt;&gt;Setup!$B$6,"",SUMIFS(Transactions!$G:$G,Transactions!$H:$H,F$4,Transactions!$A:$A,$A335))</f>
        <v>0</v>
      </c>
      <c r="G335" s="16" t="n">
        <f aca="false">IF(YEAR($A335)&lt;&gt;Setup!$B$6,"",SUMIFS(Transactions!$G:$G,Transactions!$H:$H,G$4,Transactions!$A:$A,$A335))</f>
        <v>0</v>
      </c>
      <c r="H335" s="16" t="n">
        <f aca="false">IF(YEAR($A335)&lt;&gt;Setup!$B$6,"",SUMIFS(Transactions!$G:$G,Transactions!$H:$H,H$4,Transactions!$A:$A,$A335))</f>
        <v>0</v>
      </c>
      <c r="I335" s="16" t="n">
        <f aca="false">IF(YEAR($A335)&lt;&gt;Setup!$B$6,"",SUMIFS(Transactions!$G:$G,Transactions!$H:$H,I$4,Transactions!$A:$A,$A335))</f>
        <v>0</v>
      </c>
      <c r="J335" s="16" t="n">
        <f aca="false">IF(YEAR($A335)&lt;&gt;Setup!$B$6,"",SUMIFS(Transactions!$G:$G,Transactions!$H:$H,J$4,Transactions!$A:$A,$A335))</f>
        <v>0</v>
      </c>
      <c r="K335" s="16" t="n">
        <f aca="false">IF(YEAR($A335)&lt;&gt;Setup!$B$6,"",SUMIFS(Transactions!$G:$G,Transactions!$H:$H,K$4,Transactions!$A:$A,$A335))</f>
        <v>0</v>
      </c>
      <c r="L335" s="16" t="n">
        <f aca="false">IF(YEAR($A335)&lt;&gt;Setup!$B$6,"",SUMIFS(Transactions!$G:$G,Transactions!$H:$H,L$4,Transactions!$A:$A,$A335))</f>
        <v>0</v>
      </c>
      <c r="M335" s="16" t="n">
        <f aca="false">IF(YEAR($A335)&lt;&gt;Setup!$B$6,"",SUMIFS(Transactions!$G:$G,Transactions!$H:$H,M$4,Transactions!$A:$A,$A335))</f>
        <v>0</v>
      </c>
      <c r="N335" s="16" t="n">
        <f aca="false">IF(YEAR($A335)&lt;&gt;Setup!$B$6,"",SUMIFS(Transactions!$G:$G,Transactions!$H:$H,N$4,Transactions!$A:$A,$A335))</f>
        <v>0</v>
      </c>
      <c r="O335" s="16" t="n">
        <f aca="false">IF(YEAR($A335)&lt;&gt;Setup!$B$6,"",SUMIFS(Transactions!$G:$G,Transactions!$H:$H,O$4,Transactions!$A:$A,$A335))</f>
        <v>0</v>
      </c>
      <c r="P335" s="16" t="n">
        <f aca="false">IF(YEAR($A335)&lt;&gt;Setup!$B$6,"",SUMIFS(Transactions!$G:$G,Transactions!$H:$H,P$4,Transactions!$A:$A,$A335))</f>
        <v>0</v>
      </c>
      <c r="Q335" s="16" t="n">
        <f aca="false">IF(YEAR($A335)&lt;&gt;Setup!$B$6,"",SUM(B335:C335))</f>
        <v>0</v>
      </c>
      <c r="R335" s="16" t="n">
        <f aca="false">IF(YEAR($A335)&lt;&gt;Setup!$B$6,"",SUM(D335:F335))</f>
        <v>0</v>
      </c>
      <c r="S335" s="16" t="n">
        <f aca="false">IF(YEAR($A335)&lt;&gt;Setup!$B$6,"",SUM(G335:L335))</f>
        <v>0</v>
      </c>
      <c r="T335" s="16" t="n">
        <f aca="false">IF(YEAR($A335)&lt;&gt;Setup!$B$6,"",SUM(M335:P335))</f>
        <v>0</v>
      </c>
      <c r="U335" s="20" t="n">
        <f aca="false">IF(YEAR($A335)&lt;&gt;Setup!$B$6,"",SUM(B335:P335))</f>
        <v>0</v>
      </c>
      <c r="V335" s="20" t="n">
        <f aca="false">IF(YEAR($A335)&lt;&gt;Setup!$B$6,"",N(V334)+U335)</f>
        <v>0</v>
      </c>
    </row>
    <row r="336" customFormat="false" ht="15" hidden="false" customHeight="false" outlineLevel="0" collapsed="false">
      <c r="A336" s="19" t="n">
        <f aca="false">DATE(Setup!$B$6,1,1)+331</f>
        <v>46354</v>
      </c>
      <c r="B336" s="16" t="n">
        <f aca="false">IF(YEAR($A336)&lt;&gt;Setup!$B$6,"",SUMIFS(Transactions!$G:$G,Transactions!$H:$H,B$4,Transactions!$A:$A,$A336))</f>
        <v>0</v>
      </c>
      <c r="C336" s="16" t="n">
        <f aca="false">IF(YEAR($A336)&lt;&gt;Setup!$B$6,"",SUMIFS(Transactions!$G:$G,Transactions!$H:$H,C$4,Transactions!$A:$A,$A336))</f>
        <v>0</v>
      </c>
      <c r="D336" s="16" t="n">
        <f aca="false">IF(YEAR($A336)&lt;&gt;Setup!$B$6,"",SUMIFS(Transactions!$G:$G,Transactions!$H:$H,D$4,Transactions!$A:$A,$A336))</f>
        <v>0</v>
      </c>
      <c r="E336" s="16" t="n">
        <f aca="false">IF(YEAR($A336)&lt;&gt;Setup!$B$6,"",SUMIFS(Transactions!$G:$G,Transactions!$H:$H,E$4,Transactions!$A:$A,$A336))</f>
        <v>0</v>
      </c>
      <c r="F336" s="16" t="n">
        <f aca="false">IF(YEAR($A336)&lt;&gt;Setup!$B$6,"",SUMIFS(Transactions!$G:$G,Transactions!$H:$H,F$4,Transactions!$A:$A,$A336))</f>
        <v>0</v>
      </c>
      <c r="G336" s="16" t="n">
        <f aca="false">IF(YEAR($A336)&lt;&gt;Setup!$B$6,"",SUMIFS(Transactions!$G:$G,Transactions!$H:$H,G$4,Transactions!$A:$A,$A336))</f>
        <v>0</v>
      </c>
      <c r="H336" s="16" t="n">
        <f aca="false">IF(YEAR($A336)&lt;&gt;Setup!$B$6,"",SUMIFS(Transactions!$G:$G,Transactions!$H:$H,H$4,Transactions!$A:$A,$A336))</f>
        <v>0</v>
      </c>
      <c r="I336" s="16" t="n">
        <f aca="false">IF(YEAR($A336)&lt;&gt;Setup!$B$6,"",SUMIFS(Transactions!$G:$G,Transactions!$H:$H,I$4,Transactions!$A:$A,$A336))</f>
        <v>0</v>
      </c>
      <c r="J336" s="16" t="n">
        <f aca="false">IF(YEAR($A336)&lt;&gt;Setup!$B$6,"",SUMIFS(Transactions!$G:$G,Transactions!$H:$H,J$4,Transactions!$A:$A,$A336))</f>
        <v>0</v>
      </c>
      <c r="K336" s="16" t="n">
        <f aca="false">IF(YEAR($A336)&lt;&gt;Setup!$B$6,"",SUMIFS(Transactions!$G:$G,Transactions!$H:$H,K$4,Transactions!$A:$A,$A336))</f>
        <v>0</v>
      </c>
      <c r="L336" s="16" t="n">
        <f aca="false">IF(YEAR($A336)&lt;&gt;Setup!$B$6,"",SUMIFS(Transactions!$G:$G,Transactions!$H:$H,L$4,Transactions!$A:$A,$A336))</f>
        <v>0</v>
      </c>
      <c r="M336" s="16" t="n">
        <f aca="false">IF(YEAR($A336)&lt;&gt;Setup!$B$6,"",SUMIFS(Transactions!$G:$G,Transactions!$H:$H,M$4,Transactions!$A:$A,$A336))</f>
        <v>0</v>
      </c>
      <c r="N336" s="16" t="n">
        <f aca="false">IF(YEAR($A336)&lt;&gt;Setup!$B$6,"",SUMIFS(Transactions!$G:$G,Transactions!$H:$H,N$4,Transactions!$A:$A,$A336))</f>
        <v>0</v>
      </c>
      <c r="O336" s="16" t="n">
        <f aca="false">IF(YEAR($A336)&lt;&gt;Setup!$B$6,"",SUMIFS(Transactions!$G:$G,Transactions!$H:$H,O$4,Transactions!$A:$A,$A336))</f>
        <v>0</v>
      </c>
      <c r="P336" s="16" t="n">
        <f aca="false">IF(YEAR($A336)&lt;&gt;Setup!$B$6,"",SUMIFS(Transactions!$G:$G,Transactions!$H:$H,P$4,Transactions!$A:$A,$A336))</f>
        <v>0</v>
      </c>
      <c r="Q336" s="16" t="n">
        <f aca="false">IF(YEAR($A336)&lt;&gt;Setup!$B$6,"",SUM(B336:C336))</f>
        <v>0</v>
      </c>
      <c r="R336" s="16" t="n">
        <f aca="false">IF(YEAR($A336)&lt;&gt;Setup!$B$6,"",SUM(D336:F336))</f>
        <v>0</v>
      </c>
      <c r="S336" s="16" t="n">
        <f aca="false">IF(YEAR($A336)&lt;&gt;Setup!$B$6,"",SUM(G336:L336))</f>
        <v>0</v>
      </c>
      <c r="T336" s="16" t="n">
        <f aca="false">IF(YEAR($A336)&lt;&gt;Setup!$B$6,"",SUM(M336:P336))</f>
        <v>0</v>
      </c>
      <c r="U336" s="20" t="n">
        <f aca="false">IF(YEAR($A336)&lt;&gt;Setup!$B$6,"",SUM(B336:P336))</f>
        <v>0</v>
      </c>
      <c r="V336" s="20" t="n">
        <f aca="false">IF(YEAR($A336)&lt;&gt;Setup!$B$6,"",N(V335)+U336)</f>
        <v>0</v>
      </c>
    </row>
    <row r="337" customFormat="false" ht="15" hidden="false" customHeight="false" outlineLevel="0" collapsed="false">
      <c r="A337" s="19" t="n">
        <f aca="false">DATE(Setup!$B$6,1,1)+332</f>
        <v>46355</v>
      </c>
      <c r="B337" s="16" t="n">
        <f aca="false">IF(YEAR($A337)&lt;&gt;Setup!$B$6,"",SUMIFS(Transactions!$G:$G,Transactions!$H:$H,B$4,Transactions!$A:$A,$A337))</f>
        <v>0</v>
      </c>
      <c r="C337" s="16" t="n">
        <f aca="false">IF(YEAR($A337)&lt;&gt;Setup!$B$6,"",SUMIFS(Transactions!$G:$G,Transactions!$H:$H,C$4,Transactions!$A:$A,$A337))</f>
        <v>0</v>
      </c>
      <c r="D337" s="16" t="n">
        <f aca="false">IF(YEAR($A337)&lt;&gt;Setup!$B$6,"",SUMIFS(Transactions!$G:$G,Transactions!$H:$H,D$4,Transactions!$A:$A,$A337))</f>
        <v>0</v>
      </c>
      <c r="E337" s="16" t="n">
        <f aca="false">IF(YEAR($A337)&lt;&gt;Setup!$B$6,"",SUMIFS(Transactions!$G:$G,Transactions!$H:$H,E$4,Transactions!$A:$A,$A337))</f>
        <v>0</v>
      </c>
      <c r="F337" s="16" t="n">
        <f aca="false">IF(YEAR($A337)&lt;&gt;Setup!$B$6,"",SUMIFS(Transactions!$G:$G,Transactions!$H:$H,F$4,Transactions!$A:$A,$A337))</f>
        <v>0</v>
      </c>
      <c r="G337" s="16" t="n">
        <f aca="false">IF(YEAR($A337)&lt;&gt;Setup!$B$6,"",SUMIFS(Transactions!$G:$G,Transactions!$H:$H,G$4,Transactions!$A:$A,$A337))</f>
        <v>0</v>
      </c>
      <c r="H337" s="16" t="n">
        <f aca="false">IF(YEAR($A337)&lt;&gt;Setup!$B$6,"",SUMIFS(Transactions!$G:$G,Transactions!$H:$H,H$4,Transactions!$A:$A,$A337))</f>
        <v>0</v>
      </c>
      <c r="I337" s="16" t="n">
        <f aca="false">IF(YEAR($A337)&lt;&gt;Setup!$B$6,"",SUMIFS(Transactions!$G:$G,Transactions!$H:$H,I$4,Transactions!$A:$A,$A337))</f>
        <v>0</v>
      </c>
      <c r="J337" s="16" t="n">
        <f aca="false">IF(YEAR($A337)&lt;&gt;Setup!$B$6,"",SUMIFS(Transactions!$G:$G,Transactions!$H:$H,J$4,Transactions!$A:$A,$A337))</f>
        <v>0</v>
      </c>
      <c r="K337" s="16" t="n">
        <f aca="false">IF(YEAR($A337)&lt;&gt;Setup!$B$6,"",SUMIFS(Transactions!$G:$G,Transactions!$H:$H,K$4,Transactions!$A:$A,$A337))</f>
        <v>0</v>
      </c>
      <c r="L337" s="16" t="n">
        <f aca="false">IF(YEAR($A337)&lt;&gt;Setup!$B$6,"",SUMIFS(Transactions!$G:$G,Transactions!$H:$H,L$4,Transactions!$A:$A,$A337))</f>
        <v>0</v>
      </c>
      <c r="M337" s="16" t="n">
        <f aca="false">IF(YEAR($A337)&lt;&gt;Setup!$B$6,"",SUMIFS(Transactions!$G:$G,Transactions!$H:$H,M$4,Transactions!$A:$A,$A337))</f>
        <v>0</v>
      </c>
      <c r="N337" s="16" t="n">
        <f aca="false">IF(YEAR($A337)&lt;&gt;Setup!$B$6,"",SUMIFS(Transactions!$G:$G,Transactions!$H:$H,N$4,Transactions!$A:$A,$A337))</f>
        <v>0</v>
      </c>
      <c r="O337" s="16" t="n">
        <f aca="false">IF(YEAR($A337)&lt;&gt;Setup!$B$6,"",SUMIFS(Transactions!$G:$G,Transactions!$H:$H,O$4,Transactions!$A:$A,$A337))</f>
        <v>0</v>
      </c>
      <c r="P337" s="16" t="n">
        <f aca="false">IF(YEAR($A337)&lt;&gt;Setup!$B$6,"",SUMIFS(Transactions!$G:$G,Transactions!$H:$H,P$4,Transactions!$A:$A,$A337))</f>
        <v>0</v>
      </c>
      <c r="Q337" s="16" t="n">
        <f aca="false">IF(YEAR($A337)&lt;&gt;Setup!$B$6,"",SUM(B337:C337))</f>
        <v>0</v>
      </c>
      <c r="R337" s="16" t="n">
        <f aca="false">IF(YEAR($A337)&lt;&gt;Setup!$B$6,"",SUM(D337:F337))</f>
        <v>0</v>
      </c>
      <c r="S337" s="16" t="n">
        <f aca="false">IF(YEAR($A337)&lt;&gt;Setup!$B$6,"",SUM(G337:L337))</f>
        <v>0</v>
      </c>
      <c r="T337" s="16" t="n">
        <f aca="false">IF(YEAR($A337)&lt;&gt;Setup!$B$6,"",SUM(M337:P337))</f>
        <v>0</v>
      </c>
      <c r="U337" s="20" t="n">
        <f aca="false">IF(YEAR($A337)&lt;&gt;Setup!$B$6,"",SUM(B337:P337))</f>
        <v>0</v>
      </c>
      <c r="V337" s="20" t="n">
        <f aca="false">IF(YEAR($A337)&lt;&gt;Setup!$B$6,"",N(V336)+U337)</f>
        <v>0</v>
      </c>
    </row>
    <row r="338" customFormat="false" ht="15" hidden="false" customHeight="false" outlineLevel="0" collapsed="false">
      <c r="A338" s="19" t="n">
        <f aca="false">DATE(Setup!$B$6,1,1)+333</f>
        <v>46356</v>
      </c>
      <c r="B338" s="16" t="n">
        <f aca="false">IF(YEAR($A338)&lt;&gt;Setup!$B$6,"",SUMIFS(Transactions!$G:$G,Transactions!$H:$H,B$4,Transactions!$A:$A,$A338))</f>
        <v>0</v>
      </c>
      <c r="C338" s="16" t="n">
        <f aca="false">IF(YEAR($A338)&lt;&gt;Setup!$B$6,"",SUMIFS(Transactions!$G:$G,Transactions!$H:$H,C$4,Transactions!$A:$A,$A338))</f>
        <v>0</v>
      </c>
      <c r="D338" s="16" t="n">
        <f aca="false">IF(YEAR($A338)&lt;&gt;Setup!$B$6,"",SUMIFS(Transactions!$G:$G,Transactions!$H:$H,D$4,Transactions!$A:$A,$A338))</f>
        <v>0</v>
      </c>
      <c r="E338" s="16" t="n">
        <f aca="false">IF(YEAR($A338)&lt;&gt;Setup!$B$6,"",SUMIFS(Transactions!$G:$G,Transactions!$H:$H,E$4,Transactions!$A:$A,$A338))</f>
        <v>0</v>
      </c>
      <c r="F338" s="16" t="n">
        <f aca="false">IF(YEAR($A338)&lt;&gt;Setup!$B$6,"",SUMIFS(Transactions!$G:$G,Transactions!$H:$H,F$4,Transactions!$A:$A,$A338))</f>
        <v>0</v>
      </c>
      <c r="G338" s="16" t="n">
        <f aca="false">IF(YEAR($A338)&lt;&gt;Setup!$B$6,"",SUMIFS(Transactions!$G:$G,Transactions!$H:$H,G$4,Transactions!$A:$A,$A338))</f>
        <v>0</v>
      </c>
      <c r="H338" s="16" t="n">
        <f aca="false">IF(YEAR($A338)&lt;&gt;Setup!$B$6,"",SUMIFS(Transactions!$G:$G,Transactions!$H:$H,H$4,Transactions!$A:$A,$A338))</f>
        <v>0</v>
      </c>
      <c r="I338" s="16" t="n">
        <f aca="false">IF(YEAR($A338)&lt;&gt;Setup!$B$6,"",SUMIFS(Transactions!$G:$G,Transactions!$H:$H,I$4,Transactions!$A:$A,$A338))</f>
        <v>0</v>
      </c>
      <c r="J338" s="16" t="n">
        <f aca="false">IF(YEAR($A338)&lt;&gt;Setup!$B$6,"",SUMIFS(Transactions!$G:$G,Transactions!$H:$H,J$4,Transactions!$A:$A,$A338))</f>
        <v>0</v>
      </c>
      <c r="K338" s="16" t="n">
        <f aca="false">IF(YEAR($A338)&lt;&gt;Setup!$B$6,"",SUMIFS(Transactions!$G:$G,Transactions!$H:$H,K$4,Transactions!$A:$A,$A338))</f>
        <v>0</v>
      </c>
      <c r="L338" s="16" t="n">
        <f aca="false">IF(YEAR($A338)&lt;&gt;Setup!$B$6,"",SUMIFS(Transactions!$G:$G,Transactions!$H:$H,L$4,Transactions!$A:$A,$A338))</f>
        <v>0</v>
      </c>
      <c r="M338" s="16" t="n">
        <f aca="false">IF(YEAR($A338)&lt;&gt;Setup!$B$6,"",SUMIFS(Transactions!$G:$G,Transactions!$H:$H,M$4,Transactions!$A:$A,$A338))</f>
        <v>0</v>
      </c>
      <c r="N338" s="16" t="n">
        <f aca="false">IF(YEAR($A338)&lt;&gt;Setup!$B$6,"",SUMIFS(Transactions!$G:$G,Transactions!$H:$H,N$4,Transactions!$A:$A,$A338))</f>
        <v>0</v>
      </c>
      <c r="O338" s="16" t="n">
        <f aca="false">IF(YEAR($A338)&lt;&gt;Setup!$B$6,"",SUMIFS(Transactions!$G:$G,Transactions!$H:$H,O$4,Transactions!$A:$A,$A338))</f>
        <v>0</v>
      </c>
      <c r="P338" s="16" t="n">
        <f aca="false">IF(YEAR($A338)&lt;&gt;Setup!$B$6,"",SUMIFS(Transactions!$G:$G,Transactions!$H:$H,P$4,Transactions!$A:$A,$A338))</f>
        <v>0</v>
      </c>
      <c r="Q338" s="16" t="n">
        <f aca="false">IF(YEAR($A338)&lt;&gt;Setup!$B$6,"",SUM(B338:C338))</f>
        <v>0</v>
      </c>
      <c r="R338" s="16" t="n">
        <f aca="false">IF(YEAR($A338)&lt;&gt;Setup!$B$6,"",SUM(D338:F338))</f>
        <v>0</v>
      </c>
      <c r="S338" s="16" t="n">
        <f aca="false">IF(YEAR($A338)&lt;&gt;Setup!$B$6,"",SUM(G338:L338))</f>
        <v>0</v>
      </c>
      <c r="T338" s="16" t="n">
        <f aca="false">IF(YEAR($A338)&lt;&gt;Setup!$B$6,"",SUM(M338:P338))</f>
        <v>0</v>
      </c>
      <c r="U338" s="20" t="n">
        <f aca="false">IF(YEAR($A338)&lt;&gt;Setup!$B$6,"",SUM(B338:P338))</f>
        <v>0</v>
      </c>
      <c r="V338" s="20" t="n">
        <f aca="false">IF(YEAR($A338)&lt;&gt;Setup!$B$6,"",N(V337)+U338)</f>
        <v>0</v>
      </c>
    </row>
    <row r="339" customFormat="false" ht="15" hidden="false" customHeight="false" outlineLevel="0" collapsed="false">
      <c r="A339" s="19" t="n">
        <f aca="false">DATE(Setup!$B$6,1,1)+334</f>
        <v>46357</v>
      </c>
      <c r="B339" s="16" t="n">
        <f aca="false">IF(YEAR($A339)&lt;&gt;Setup!$B$6,"",SUMIFS(Transactions!$G:$G,Transactions!$H:$H,B$4,Transactions!$A:$A,$A339))</f>
        <v>0</v>
      </c>
      <c r="C339" s="16" t="n">
        <f aca="false">IF(YEAR($A339)&lt;&gt;Setup!$B$6,"",SUMIFS(Transactions!$G:$G,Transactions!$H:$H,C$4,Transactions!$A:$A,$A339))</f>
        <v>0</v>
      </c>
      <c r="D339" s="16" t="n">
        <f aca="false">IF(YEAR($A339)&lt;&gt;Setup!$B$6,"",SUMIFS(Transactions!$G:$G,Transactions!$H:$H,D$4,Transactions!$A:$A,$A339))</f>
        <v>0</v>
      </c>
      <c r="E339" s="16" t="n">
        <f aca="false">IF(YEAR($A339)&lt;&gt;Setup!$B$6,"",SUMIFS(Transactions!$G:$G,Transactions!$H:$H,E$4,Transactions!$A:$A,$A339))</f>
        <v>0</v>
      </c>
      <c r="F339" s="16" t="n">
        <f aca="false">IF(YEAR($A339)&lt;&gt;Setup!$B$6,"",SUMIFS(Transactions!$G:$G,Transactions!$H:$H,F$4,Transactions!$A:$A,$A339))</f>
        <v>0</v>
      </c>
      <c r="G339" s="16" t="n">
        <f aca="false">IF(YEAR($A339)&lt;&gt;Setup!$B$6,"",SUMIFS(Transactions!$G:$G,Transactions!$H:$H,G$4,Transactions!$A:$A,$A339))</f>
        <v>0</v>
      </c>
      <c r="H339" s="16" t="n">
        <f aca="false">IF(YEAR($A339)&lt;&gt;Setup!$B$6,"",SUMIFS(Transactions!$G:$G,Transactions!$H:$H,H$4,Transactions!$A:$A,$A339))</f>
        <v>0</v>
      </c>
      <c r="I339" s="16" t="n">
        <f aca="false">IF(YEAR($A339)&lt;&gt;Setup!$B$6,"",SUMIFS(Transactions!$G:$G,Transactions!$H:$H,I$4,Transactions!$A:$A,$A339))</f>
        <v>0</v>
      </c>
      <c r="J339" s="16" t="n">
        <f aca="false">IF(YEAR($A339)&lt;&gt;Setup!$B$6,"",SUMIFS(Transactions!$G:$G,Transactions!$H:$H,J$4,Transactions!$A:$A,$A339))</f>
        <v>0</v>
      </c>
      <c r="K339" s="16" t="n">
        <f aca="false">IF(YEAR($A339)&lt;&gt;Setup!$B$6,"",SUMIFS(Transactions!$G:$G,Transactions!$H:$H,K$4,Transactions!$A:$A,$A339))</f>
        <v>0</v>
      </c>
      <c r="L339" s="16" t="n">
        <f aca="false">IF(YEAR($A339)&lt;&gt;Setup!$B$6,"",SUMIFS(Transactions!$G:$G,Transactions!$H:$H,L$4,Transactions!$A:$A,$A339))</f>
        <v>0</v>
      </c>
      <c r="M339" s="16" t="n">
        <f aca="false">IF(YEAR($A339)&lt;&gt;Setup!$B$6,"",SUMIFS(Transactions!$G:$G,Transactions!$H:$H,M$4,Transactions!$A:$A,$A339))</f>
        <v>0</v>
      </c>
      <c r="N339" s="16" t="n">
        <f aca="false">IF(YEAR($A339)&lt;&gt;Setup!$B$6,"",SUMIFS(Transactions!$G:$G,Transactions!$H:$H,N$4,Transactions!$A:$A,$A339))</f>
        <v>0</v>
      </c>
      <c r="O339" s="16" t="n">
        <f aca="false">IF(YEAR($A339)&lt;&gt;Setup!$B$6,"",SUMIFS(Transactions!$G:$G,Transactions!$H:$H,O$4,Transactions!$A:$A,$A339))</f>
        <v>0</v>
      </c>
      <c r="P339" s="16" t="n">
        <f aca="false">IF(YEAR($A339)&lt;&gt;Setup!$B$6,"",SUMIFS(Transactions!$G:$G,Transactions!$H:$H,P$4,Transactions!$A:$A,$A339))</f>
        <v>0</v>
      </c>
      <c r="Q339" s="16" t="n">
        <f aca="false">IF(YEAR($A339)&lt;&gt;Setup!$B$6,"",SUM(B339:C339))</f>
        <v>0</v>
      </c>
      <c r="R339" s="16" t="n">
        <f aca="false">IF(YEAR($A339)&lt;&gt;Setup!$B$6,"",SUM(D339:F339))</f>
        <v>0</v>
      </c>
      <c r="S339" s="16" t="n">
        <f aca="false">IF(YEAR($A339)&lt;&gt;Setup!$B$6,"",SUM(G339:L339))</f>
        <v>0</v>
      </c>
      <c r="T339" s="16" t="n">
        <f aca="false">IF(YEAR($A339)&lt;&gt;Setup!$B$6,"",SUM(M339:P339))</f>
        <v>0</v>
      </c>
      <c r="U339" s="20" t="n">
        <f aca="false">IF(YEAR($A339)&lt;&gt;Setup!$B$6,"",SUM(B339:P339))</f>
        <v>0</v>
      </c>
      <c r="V339" s="20" t="n">
        <f aca="false">IF(YEAR($A339)&lt;&gt;Setup!$B$6,"",N(V338)+U339)</f>
        <v>0</v>
      </c>
    </row>
    <row r="340" customFormat="false" ht="15" hidden="false" customHeight="false" outlineLevel="0" collapsed="false">
      <c r="A340" s="19" t="n">
        <f aca="false">DATE(Setup!$B$6,1,1)+335</f>
        <v>46358</v>
      </c>
      <c r="B340" s="16" t="n">
        <f aca="false">IF(YEAR($A340)&lt;&gt;Setup!$B$6,"",SUMIFS(Transactions!$G:$G,Transactions!$H:$H,B$4,Transactions!$A:$A,$A340))</f>
        <v>0</v>
      </c>
      <c r="C340" s="16" t="n">
        <f aca="false">IF(YEAR($A340)&lt;&gt;Setup!$B$6,"",SUMIFS(Transactions!$G:$G,Transactions!$H:$H,C$4,Transactions!$A:$A,$A340))</f>
        <v>0</v>
      </c>
      <c r="D340" s="16" t="n">
        <f aca="false">IF(YEAR($A340)&lt;&gt;Setup!$B$6,"",SUMIFS(Transactions!$G:$G,Transactions!$H:$H,D$4,Transactions!$A:$A,$A340))</f>
        <v>0</v>
      </c>
      <c r="E340" s="16" t="n">
        <f aca="false">IF(YEAR($A340)&lt;&gt;Setup!$B$6,"",SUMIFS(Transactions!$G:$G,Transactions!$H:$H,E$4,Transactions!$A:$A,$A340))</f>
        <v>0</v>
      </c>
      <c r="F340" s="16" t="n">
        <f aca="false">IF(YEAR($A340)&lt;&gt;Setup!$B$6,"",SUMIFS(Transactions!$G:$G,Transactions!$H:$H,F$4,Transactions!$A:$A,$A340))</f>
        <v>0</v>
      </c>
      <c r="G340" s="16" t="n">
        <f aca="false">IF(YEAR($A340)&lt;&gt;Setup!$B$6,"",SUMIFS(Transactions!$G:$G,Transactions!$H:$H,G$4,Transactions!$A:$A,$A340))</f>
        <v>0</v>
      </c>
      <c r="H340" s="16" t="n">
        <f aca="false">IF(YEAR($A340)&lt;&gt;Setup!$B$6,"",SUMIFS(Transactions!$G:$G,Transactions!$H:$H,H$4,Transactions!$A:$A,$A340))</f>
        <v>0</v>
      </c>
      <c r="I340" s="16" t="n">
        <f aca="false">IF(YEAR($A340)&lt;&gt;Setup!$B$6,"",SUMIFS(Transactions!$G:$G,Transactions!$H:$H,I$4,Transactions!$A:$A,$A340))</f>
        <v>0</v>
      </c>
      <c r="J340" s="16" t="n">
        <f aca="false">IF(YEAR($A340)&lt;&gt;Setup!$B$6,"",SUMIFS(Transactions!$G:$G,Transactions!$H:$H,J$4,Transactions!$A:$A,$A340))</f>
        <v>0</v>
      </c>
      <c r="K340" s="16" t="n">
        <f aca="false">IF(YEAR($A340)&lt;&gt;Setup!$B$6,"",SUMIFS(Transactions!$G:$G,Transactions!$H:$H,K$4,Transactions!$A:$A,$A340))</f>
        <v>0</v>
      </c>
      <c r="L340" s="16" t="n">
        <f aca="false">IF(YEAR($A340)&lt;&gt;Setup!$B$6,"",SUMIFS(Transactions!$G:$G,Transactions!$H:$H,L$4,Transactions!$A:$A,$A340))</f>
        <v>0</v>
      </c>
      <c r="M340" s="16" t="n">
        <f aca="false">IF(YEAR($A340)&lt;&gt;Setup!$B$6,"",SUMIFS(Transactions!$G:$G,Transactions!$H:$H,M$4,Transactions!$A:$A,$A340))</f>
        <v>0</v>
      </c>
      <c r="N340" s="16" t="n">
        <f aca="false">IF(YEAR($A340)&lt;&gt;Setup!$B$6,"",SUMIFS(Transactions!$G:$G,Transactions!$H:$H,N$4,Transactions!$A:$A,$A340))</f>
        <v>0</v>
      </c>
      <c r="O340" s="16" t="n">
        <f aca="false">IF(YEAR($A340)&lt;&gt;Setup!$B$6,"",SUMIFS(Transactions!$G:$G,Transactions!$H:$H,O$4,Transactions!$A:$A,$A340))</f>
        <v>0</v>
      </c>
      <c r="P340" s="16" t="n">
        <f aca="false">IF(YEAR($A340)&lt;&gt;Setup!$B$6,"",SUMIFS(Transactions!$G:$G,Transactions!$H:$H,P$4,Transactions!$A:$A,$A340))</f>
        <v>0</v>
      </c>
      <c r="Q340" s="16" t="n">
        <f aca="false">IF(YEAR($A340)&lt;&gt;Setup!$B$6,"",SUM(B340:C340))</f>
        <v>0</v>
      </c>
      <c r="R340" s="16" t="n">
        <f aca="false">IF(YEAR($A340)&lt;&gt;Setup!$B$6,"",SUM(D340:F340))</f>
        <v>0</v>
      </c>
      <c r="S340" s="16" t="n">
        <f aca="false">IF(YEAR($A340)&lt;&gt;Setup!$B$6,"",SUM(G340:L340))</f>
        <v>0</v>
      </c>
      <c r="T340" s="16" t="n">
        <f aca="false">IF(YEAR($A340)&lt;&gt;Setup!$B$6,"",SUM(M340:P340))</f>
        <v>0</v>
      </c>
      <c r="U340" s="20" t="n">
        <f aca="false">IF(YEAR($A340)&lt;&gt;Setup!$B$6,"",SUM(B340:P340))</f>
        <v>0</v>
      </c>
      <c r="V340" s="20" t="n">
        <f aca="false">IF(YEAR($A340)&lt;&gt;Setup!$B$6,"",N(V339)+U340)</f>
        <v>0</v>
      </c>
    </row>
    <row r="341" customFormat="false" ht="15" hidden="false" customHeight="false" outlineLevel="0" collapsed="false">
      <c r="A341" s="19" t="n">
        <f aca="false">DATE(Setup!$B$6,1,1)+336</f>
        <v>46359</v>
      </c>
      <c r="B341" s="16" t="n">
        <f aca="false">IF(YEAR($A341)&lt;&gt;Setup!$B$6,"",SUMIFS(Transactions!$G:$G,Transactions!$H:$H,B$4,Transactions!$A:$A,$A341))</f>
        <v>0</v>
      </c>
      <c r="C341" s="16" t="n">
        <f aca="false">IF(YEAR($A341)&lt;&gt;Setup!$B$6,"",SUMIFS(Transactions!$G:$G,Transactions!$H:$H,C$4,Transactions!$A:$A,$A341))</f>
        <v>0</v>
      </c>
      <c r="D341" s="16" t="n">
        <f aca="false">IF(YEAR($A341)&lt;&gt;Setup!$B$6,"",SUMIFS(Transactions!$G:$G,Transactions!$H:$H,D$4,Transactions!$A:$A,$A341))</f>
        <v>0</v>
      </c>
      <c r="E341" s="16" t="n">
        <f aca="false">IF(YEAR($A341)&lt;&gt;Setup!$B$6,"",SUMIFS(Transactions!$G:$G,Transactions!$H:$H,E$4,Transactions!$A:$A,$A341))</f>
        <v>0</v>
      </c>
      <c r="F341" s="16" t="n">
        <f aca="false">IF(YEAR($A341)&lt;&gt;Setup!$B$6,"",SUMIFS(Transactions!$G:$G,Transactions!$H:$H,F$4,Transactions!$A:$A,$A341))</f>
        <v>0</v>
      </c>
      <c r="G341" s="16" t="n">
        <f aca="false">IF(YEAR($A341)&lt;&gt;Setup!$B$6,"",SUMIFS(Transactions!$G:$G,Transactions!$H:$H,G$4,Transactions!$A:$A,$A341))</f>
        <v>0</v>
      </c>
      <c r="H341" s="16" t="n">
        <f aca="false">IF(YEAR($A341)&lt;&gt;Setup!$B$6,"",SUMIFS(Transactions!$G:$G,Transactions!$H:$H,H$4,Transactions!$A:$A,$A341))</f>
        <v>0</v>
      </c>
      <c r="I341" s="16" t="n">
        <f aca="false">IF(YEAR($A341)&lt;&gt;Setup!$B$6,"",SUMIFS(Transactions!$G:$G,Transactions!$H:$H,I$4,Transactions!$A:$A,$A341))</f>
        <v>0</v>
      </c>
      <c r="J341" s="16" t="n">
        <f aca="false">IF(YEAR($A341)&lt;&gt;Setup!$B$6,"",SUMIFS(Transactions!$G:$G,Transactions!$H:$H,J$4,Transactions!$A:$A,$A341))</f>
        <v>0</v>
      </c>
      <c r="K341" s="16" t="n">
        <f aca="false">IF(YEAR($A341)&lt;&gt;Setup!$B$6,"",SUMIFS(Transactions!$G:$G,Transactions!$H:$H,K$4,Transactions!$A:$A,$A341))</f>
        <v>0</v>
      </c>
      <c r="L341" s="16" t="n">
        <f aca="false">IF(YEAR($A341)&lt;&gt;Setup!$B$6,"",SUMIFS(Transactions!$G:$G,Transactions!$H:$H,L$4,Transactions!$A:$A,$A341))</f>
        <v>0</v>
      </c>
      <c r="M341" s="16" t="n">
        <f aca="false">IF(YEAR($A341)&lt;&gt;Setup!$B$6,"",SUMIFS(Transactions!$G:$G,Transactions!$H:$H,M$4,Transactions!$A:$A,$A341))</f>
        <v>0</v>
      </c>
      <c r="N341" s="16" t="n">
        <f aca="false">IF(YEAR($A341)&lt;&gt;Setup!$B$6,"",SUMIFS(Transactions!$G:$G,Transactions!$H:$H,N$4,Transactions!$A:$A,$A341))</f>
        <v>0</v>
      </c>
      <c r="O341" s="16" t="n">
        <f aca="false">IF(YEAR($A341)&lt;&gt;Setup!$B$6,"",SUMIFS(Transactions!$G:$G,Transactions!$H:$H,O$4,Transactions!$A:$A,$A341))</f>
        <v>0</v>
      </c>
      <c r="P341" s="16" t="n">
        <f aca="false">IF(YEAR($A341)&lt;&gt;Setup!$B$6,"",SUMIFS(Transactions!$G:$G,Transactions!$H:$H,P$4,Transactions!$A:$A,$A341))</f>
        <v>0</v>
      </c>
      <c r="Q341" s="16" t="n">
        <f aca="false">IF(YEAR($A341)&lt;&gt;Setup!$B$6,"",SUM(B341:C341))</f>
        <v>0</v>
      </c>
      <c r="R341" s="16" t="n">
        <f aca="false">IF(YEAR($A341)&lt;&gt;Setup!$B$6,"",SUM(D341:F341))</f>
        <v>0</v>
      </c>
      <c r="S341" s="16" t="n">
        <f aca="false">IF(YEAR($A341)&lt;&gt;Setup!$B$6,"",SUM(G341:L341))</f>
        <v>0</v>
      </c>
      <c r="T341" s="16" t="n">
        <f aca="false">IF(YEAR($A341)&lt;&gt;Setup!$B$6,"",SUM(M341:P341))</f>
        <v>0</v>
      </c>
      <c r="U341" s="20" t="n">
        <f aca="false">IF(YEAR($A341)&lt;&gt;Setup!$B$6,"",SUM(B341:P341))</f>
        <v>0</v>
      </c>
      <c r="V341" s="20" t="n">
        <f aca="false">IF(YEAR($A341)&lt;&gt;Setup!$B$6,"",N(V340)+U341)</f>
        <v>0</v>
      </c>
    </row>
    <row r="342" customFormat="false" ht="15" hidden="false" customHeight="false" outlineLevel="0" collapsed="false">
      <c r="A342" s="19" t="n">
        <f aca="false">DATE(Setup!$B$6,1,1)+337</f>
        <v>46360</v>
      </c>
      <c r="B342" s="16" t="n">
        <f aca="false">IF(YEAR($A342)&lt;&gt;Setup!$B$6,"",SUMIFS(Transactions!$G:$G,Transactions!$H:$H,B$4,Transactions!$A:$A,$A342))</f>
        <v>0</v>
      </c>
      <c r="C342" s="16" t="n">
        <f aca="false">IF(YEAR($A342)&lt;&gt;Setup!$B$6,"",SUMIFS(Transactions!$G:$G,Transactions!$H:$H,C$4,Transactions!$A:$A,$A342))</f>
        <v>0</v>
      </c>
      <c r="D342" s="16" t="n">
        <f aca="false">IF(YEAR($A342)&lt;&gt;Setup!$B$6,"",SUMIFS(Transactions!$G:$G,Transactions!$H:$H,D$4,Transactions!$A:$A,$A342))</f>
        <v>0</v>
      </c>
      <c r="E342" s="16" t="n">
        <f aca="false">IF(YEAR($A342)&lt;&gt;Setup!$B$6,"",SUMIFS(Transactions!$G:$G,Transactions!$H:$H,E$4,Transactions!$A:$A,$A342))</f>
        <v>0</v>
      </c>
      <c r="F342" s="16" t="n">
        <f aca="false">IF(YEAR($A342)&lt;&gt;Setup!$B$6,"",SUMIFS(Transactions!$G:$G,Transactions!$H:$H,F$4,Transactions!$A:$A,$A342))</f>
        <v>0</v>
      </c>
      <c r="G342" s="16" t="n">
        <f aca="false">IF(YEAR($A342)&lt;&gt;Setup!$B$6,"",SUMIFS(Transactions!$G:$G,Transactions!$H:$H,G$4,Transactions!$A:$A,$A342))</f>
        <v>0</v>
      </c>
      <c r="H342" s="16" t="n">
        <f aca="false">IF(YEAR($A342)&lt;&gt;Setup!$B$6,"",SUMIFS(Transactions!$G:$G,Transactions!$H:$H,H$4,Transactions!$A:$A,$A342))</f>
        <v>0</v>
      </c>
      <c r="I342" s="16" t="n">
        <f aca="false">IF(YEAR($A342)&lt;&gt;Setup!$B$6,"",SUMIFS(Transactions!$G:$G,Transactions!$H:$H,I$4,Transactions!$A:$A,$A342))</f>
        <v>0</v>
      </c>
      <c r="J342" s="16" t="n">
        <f aca="false">IF(YEAR($A342)&lt;&gt;Setup!$B$6,"",SUMIFS(Transactions!$G:$G,Transactions!$H:$H,J$4,Transactions!$A:$A,$A342))</f>
        <v>0</v>
      </c>
      <c r="K342" s="16" t="n">
        <f aca="false">IF(YEAR($A342)&lt;&gt;Setup!$B$6,"",SUMIFS(Transactions!$G:$G,Transactions!$H:$H,K$4,Transactions!$A:$A,$A342))</f>
        <v>0</v>
      </c>
      <c r="L342" s="16" t="n">
        <f aca="false">IF(YEAR($A342)&lt;&gt;Setup!$B$6,"",SUMIFS(Transactions!$G:$G,Transactions!$H:$H,L$4,Transactions!$A:$A,$A342))</f>
        <v>0</v>
      </c>
      <c r="M342" s="16" t="n">
        <f aca="false">IF(YEAR($A342)&lt;&gt;Setup!$B$6,"",SUMIFS(Transactions!$G:$G,Transactions!$H:$H,M$4,Transactions!$A:$A,$A342))</f>
        <v>0</v>
      </c>
      <c r="N342" s="16" t="n">
        <f aca="false">IF(YEAR($A342)&lt;&gt;Setup!$B$6,"",SUMIFS(Transactions!$G:$G,Transactions!$H:$H,N$4,Transactions!$A:$A,$A342))</f>
        <v>0</v>
      </c>
      <c r="O342" s="16" t="n">
        <f aca="false">IF(YEAR($A342)&lt;&gt;Setup!$B$6,"",SUMIFS(Transactions!$G:$G,Transactions!$H:$H,O$4,Transactions!$A:$A,$A342))</f>
        <v>0</v>
      </c>
      <c r="P342" s="16" t="n">
        <f aca="false">IF(YEAR($A342)&lt;&gt;Setup!$B$6,"",SUMIFS(Transactions!$G:$G,Transactions!$H:$H,P$4,Transactions!$A:$A,$A342))</f>
        <v>0</v>
      </c>
      <c r="Q342" s="16" t="n">
        <f aca="false">IF(YEAR($A342)&lt;&gt;Setup!$B$6,"",SUM(B342:C342))</f>
        <v>0</v>
      </c>
      <c r="R342" s="16" t="n">
        <f aca="false">IF(YEAR($A342)&lt;&gt;Setup!$B$6,"",SUM(D342:F342))</f>
        <v>0</v>
      </c>
      <c r="S342" s="16" t="n">
        <f aca="false">IF(YEAR($A342)&lt;&gt;Setup!$B$6,"",SUM(G342:L342))</f>
        <v>0</v>
      </c>
      <c r="T342" s="16" t="n">
        <f aca="false">IF(YEAR($A342)&lt;&gt;Setup!$B$6,"",SUM(M342:P342))</f>
        <v>0</v>
      </c>
      <c r="U342" s="20" t="n">
        <f aca="false">IF(YEAR($A342)&lt;&gt;Setup!$B$6,"",SUM(B342:P342))</f>
        <v>0</v>
      </c>
      <c r="V342" s="20" t="n">
        <f aca="false">IF(YEAR($A342)&lt;&gt;Setup!$B$6,"",N(V341)+U342)</f>
        <v>0</v>
      </c>
    </row>
    <row r="343" customFormat="false" ht="15" hidden="false" customHeight="false" outlineLevel="0" collapsed="false">
      <c r="A343" s="19" t="n">
        <f aca="false">DATE(Setup!$B$6,1,1)+338</f>
        <v>46361</v>
      </c>
      <c r="B343" s="16" t="n">
        <f aca="false">IF(YEAR($A343)&lt;&gt;Setup!$B$6,"",SUMIFS(Transactions!$G:$G,Transactions!$H:$H,B$4,Transactions!$A:$A,$A343))</f>
        <v>0</v>
      </c>
      <c r="C343" s="16" t="n">
        <f aca="false">IF(YEAR($A343)&lt;&gt;Setup!$B$6,"",SUMIFS(Transactions!$G:$G,Transactions!$H:$H,C$4,Transactions!$A:$A,$A343))</f>
        <v>0</v>
      </c>
      <c r="D343" s="16" t="n">
        <f aca="false">IF(YEAR($A343)&lt;&gt;Setup!$B$6,"",SUMIFS(Transactions!$G:$G,Transactions!$H:$H,D$4,Transactions!$A:$A,$A343))</f>
        <v>0</v>
      </c>
      <c r="E343" s="16" t="n">
        <f aca="false">IF(YEAR($A343)&lt;&gt;Setup!$B$6,"",SUMIFS(Transactions!$G:$G,Transactions!$H:$H,E$4,Transactions!$A:$A,$A343))</f>
        <v>0</v>
      </c>
      <c r="F343" s="16" t="n">
        <f aca="false">IF(YEAR($A343)&lt;&gt;Setup!$B$6,"",SUMIFS(Transactions!$G:$G,Transactions!$H:$H,F$4,Transactions!$A:$A,$A343))</f>
        <v>0</v>
      </c>
      <c r="G343" s="16" t="n">
        <f aca="false">IF(YEAR($A343)&lt;&gt;Setup!$B$6,"",SUMIFS(Transactions!$G:$G,Transactions!$H:$H,G$4,Transactions!$A:$A,$A343))</f>
        <v>0</v>
      </c>
      <c r="H343" s="16" t="n">
        <f aca="false">IF(YEAR($A343)&lt;&gt;Setup!$B$6,"",SUMIFS(Transactions!$G:$G,Transactions!$H:$H,H$4,Transactions!$A:$A,$A343))</f>
        <v>0</v>
      </c>
      <c r="I343" s="16" t="n">
        <f aca="false">IF(YEAR($A343)&lt;&gt;Setup!$B$6,"",SUMIFS(Transactions!$G:$G,Transactions!$H:$H,I$4,Transactions!$A:$A,$A343))</f>
        <v>0</v>
      </c>
      <c r="J343" s="16" t="n">
        <f aca="false">IF(YEAR($A343)&lt;&gt;Setup!$B$6,"",SUMIFS(Transactions!$G:$G,Transactions!$H:$H,J$4,Transactions!$A:$A,$A343))</f>
        <v>0</v>
      </c>
      <c r="K343" s="16" t="n">
        <f aca="false">IF(YEAR($A343)&lt;&gt;Setup!$B$6,"",SUMIFS(Transactions!$G:$G,Transactions!$H:$H,K$4,Transactions!$A:$A,$A343))</f>
        <v>0</v>
      </c>
      <c r="L343" s="16" t="n">
        <f aca="false">IF(YEAR($A343)&lt;&gt;Setup!$B$6,"",SUMIFS(Transactions!$G:$G,Transactions!$H:$H,L$4,Transactions!$A:$A,$A343))</f>
        <v>0</v>
      </c>
      <c r="M343" s="16" t="n">
        <f aca="false">IF(YEAR($A343)&lt;&gt;Setup!$B$6,"",SUMIFS(Transactions!$G:$G,Transactions!$H:$H,M$4,Transactions!$A:$A,$A343))</f>
        <v>0</v>
      </c>
      <c r="N343" s="16" t="n">
        <f aca="false">IF(YEAR($A343)&lt;&gt;Setup!$B$6,"",SUMIFS(Transactions!$G:$G,Transactions!$H:$H,N$4,Transactions!$A:$A,$A343))</f>
        <v>0</v>
      </c>
      <c r="O343" s="16" t="n">
        <f aca="false">IF(YEAR($A343)&lt;&gt;Setup!$B$6,"",SUMIFS(Transactions!$G:$G,Transactions!$H:$H,O$4,Transactions!$A:$A,$A343))</f>
        <v>0</v>
      </c>
      <c r="P343" s="16" t="n">
        <f aca="false">IF(YEAR($A343)&lt;&gt;Setup!$B$6,"",SUMIFS(Transactions!$G:$G,Transactions!$H:$H,P$4,Transactions!$A:$A,$A343))</f>
        <v>0</v>
      </c>
      <c r="Q343" s="16" t="n">
        <f aca="false">IF(YEAR($A343)&lt;&gt;Setup!$B$6,"",SUM(B343:C343))</f>
        <v>0</v>
      </c>
      <c r="R343" s="16" t="n">
        <f aca="false">IF(YEAR($A343)&lt;&gt;Setup!$B$6,"",SUM(D343:F343))</f>
        <v>0</v>
      </c>
      <c r="S343" s="16" t="n">
        <f aca="false">IF(YEAR($A343)&lt;&gt;Setup!$B$6,"",SUM(G343:L343))</f>
        <v>0</v>
      </c>
      <c r="T343" s="16" t="n">
        <f aca="false">IF(YEAR($A343)&lt;&gt;Setup!$B$6,"",SUM(M343:P343))</f>
        <v>0</v>
      </c>
      <c r="U343" s="20" t="n">
        <f aca="false">IF(YEAR($A343)&lt;&gt;Setup!$B$6,"",SUM(B343:P343))</f>
        <v>0</v>
      </c>
      <c r="V343" s="20" t="n">
        <f aca="false">IF(YEAR($A343)&lt;&gt;Setup!$B$6,"",N(V342)+U343)</f>
        <v>0</v>
      </c>
    </row>
    <row r="344" customFormat="false" ht="15" hidden="false" customHeight="false" outlineLevel="0" collapsed="false">
      <c r="A344" s="19" t="n">
        <f aca="false">DATE(Setup!$B$6,1,1)+339</f>
        <v>46362</v>
      </c>
      <c r="B344" s="16" t="n">
        <f aca="false">IF(YEAR($A344)&lt;&gt;Setup!$B$6,"",SUMIFS(Transactions!$G:$G,Transactions!$H:$H,B$4,Transactions!$A:$A,$A344))</f>
        <v>0</v>
      </c>
      <c r="C344" s="16" t="n">
        <f aca="false">IF(YEAR($A344)&lt;&gt;Setup!$B$6,"",SUMIFS(Transactions!$G:$G,Transactions!$H:$H,C$4,Transactions!$A:$A,$A344))</f>
        <v>0</v>
      </c>
      <c r="D344" s="16" t="n">
        <f aca="false">IF(YEAR($A344)&lt;&gt;Setup!$B$6,"",SUMIFS(Transactions!$G:$G,Transactions!$H:$H,D$4,Transactions!$A:$A,$A344))</f>
        <v>0</v>
      </c>
      <c r="E344" s="16" t="n">
        <f aca="false">IF(YEAR($A344)&lt;&gt;Setup!$B$6,"",SUMIFS(Transactions!$G:$G,Transactions!$H:$H,E$4,Transactions!$A:$A,$A344))</f>
        <v>0</v>
      </c>
      <c r="F344" s="16" t="n">
        <f aca="false">IF(YEAR($A344)&lt;&gt;Setup!$B$6,"",SUMIFS(Transactions!$G:$G,Transactions!$H:$H,F$4,Transactions!$A:$A,$A344))</f>
        <v>0</v>
      </c>
      <c r="G344" s="16" t="n">
        <f aca="false">IF(YEAR($A344)&lt;&gt;Setup!$B$6,"",SUMIFS(Transactions!$G:$G,Transactions!$H:$H,G$4,Transactions!$A:$A,$A344))</f>
        <v>0</v>
      </c>
      <c r="H344" s="16" t="n">
        <f aca="false">IF(YEAR($A344)&lt;&gt;Setup!$B$6,"",SUMIFS(Transactions!$G:$G,Transactions!$H:$H,H$4,Transactions!$A:$A,$A344))</f>
        <v>0</v>
      </c>
      <c r="I344" s="16" t="n">
        <f aca="false">IF(YEAR($A344)&lt;&gt;Setup!$B$6,"",SUMIFS(Transactions!$G:$G,Transactions!$H:$H,I$4,Transactions!$A:$A,$A344))</f>
        <v>0</v>
      </c>
      <c r="J344" s="16" t="n">
        <f aca="false">IF(YEAR($A344)&lt;&gt;Setup!$B$6,"",SUMIFS(Transactions!$G:$G,Transactions!$H:$H,J$4,Transactions!$A:$A,$A344))</f>
        <v>0</v>
      </c>
      <c r="K344" s="16" t="n">
        <f aca="false">IF(YEAR($A344)&lt;&gt;Setup!$B$6,"",SUMIFS(Transactions!$G:$G,Transactions!$H:$H,K$4,Transactions!$A:$A,$A344))</f>
        <v>0</v>
      </c>
      <c r="L344" s="16" t="n">
        <f aca="false">IF(YEAR($A344)&lt;&gt;Setup!$B$6,"",SUMIFS(Transactions!$G:$G,Transactions!$H:$H,L$4,Transactions!$A:$A,$A344))</f>
        <v>0</v>
      </c>
      <c r="M344" s="16" t="n">
        <f aca="false">IF(YEAR($A344)&lt;&gt;Setup!$B$6,"",SUMIFS(Transactions!$G:$G,Transactions!$H:$H,M$4,Transactions!$A:$A,$A344))</f>
        <v>0</v>
      </c>
      <c r="N344" s="16" t="n">
        <f aca="false">IF(YEAR($A344)&lt;&gt;Setup!$B$6,"",SUMIFS(Transactions!$G:$G,Transactions!$H:$H,N$4,Transactions!$A:$A,$A344))</f>
        <v>0</v>
      </c>
      <c r="O344" s="16" t="n">
        <f aca="false">IF(YEAR($A344)&lt;&gt;Setup!$B$6,"",SUMIFS(Transactions!$G:$G,Transactions!$H:$H,O$4,Transactions!$A:$A,$A344))</f>
        <v>0</v>
      </c>
      <c r="P344" s="16" t="n">
        <f aca="false">IF(YEAR($A344)&lt;&gt;Setup!$B$6,"",SUMIFS(Transactions!$G:$G,Transactions!$H:$H,P$4,Transactions!$A:$A,$A344))</f>
        <v>0</v>
      </c>
      <c r="Q344" s="16" t="n">
        <f aca="false">IF(YEAR($A344)&lt;&gt;Setup!$B$6,"",SUM(B344:C344))</f>
        <v>0</v>
      </c>
      <c r="R344" s="16" t="n">
        <f aca="false">IF(YEAR($A344)&lt;&gt;Setup!$B$6,"",SUM(D344:F344))</f>
        <v>0</v>
      </c>
      <c r="S344" s="16" t="n">
        <f aca="false">IF(YEAR($A344)&lt;&gt;Setup!$B$6,"",SUM(G344:L344))</f>
        <v>0</v>
      </c>
      <c r="T344" s="16" t="n">
        <f aca="false">IF(YEAR($A344)&lt;&gt;Setup!$B$6,"",SUM(M344:P344))</f>
        <v>0</v>
      </c>
      <c r="U344" s="20" t="n">
        <f aca="false">IF(YEAR($A344)&lt;&gt;Setup!$B$6,"",SUM(B344:P344))</f>
        <v>0</v>
      </c>
      <c r="V344" s="20" t="n">
        <f aca="false">IF(YEAR($A344)&lt;&gt;Setup!$B$6,"",N(V343)+U344)</f>
        <v>0</v>
      </c>
    </row>
    <row r="345" customFormat="false" ht="15" hidden="false" customHeight="false" outlineLevel="0" collapsed="false">
      <c r="A345" s="19" t="n">
        <f aca="false">DATE(Setup!$B$6,1,1)+340</f>
        <v>46363</v>
      </c>
      <c r="B345" s="16" t="n">
        <f aca="false">IF(YEAR($A345)&lt;&gt;Setup!$B$6,"",SUMIFS(Transactions!$G:$G,Transactions!$H:$H,B$4,Transactions!$A:$A,$A345))</f>
        <v>0</v>
      </c>
      <c r="C345" s="16" t="n">
        <f aca="false">IF(YEAR($A345)&lt;&gt;Setup!$B$6,"",SUMIFS(Transactions!$G:$G,Transactions!$H:$H,C$4,Transactions!$A:$A,$A345))</f>
        <v>0</v>
      </c>
      <c r="D345" s="16" t="n">
        <f aca="false">IF(YEAR($A345)&lt;&gt;Setup!$B$6,"",SUMIFS(Transactions!$G:$G,Transactions!$H:$H,D$4,Transactions!$A:$A,$A345))</f>
        <v>0</v>
      </c>
      <c r="E345" s="16" t="n">
        <f aca="false">IF(YEAR($A345)&lt;&gt;Setup!$B$6,"",SUMIFS(Transactions!$G:$G,Transactions!$H:$H,E$4,Transactions!$A:$A,$A345))</f>
        <v>0</v>
      </c>
      <c r="F345" s="16" t="n">
        <f aca="false">IF(YEAR($A345)&lt;&gt;Setup!$B$6,"",SUMIFS(Transactions!$G:$G,Transactions!$H:$H,F$4,Transactions!$A:$A,$A345))</f>
        <v>0</v>
      </c>
      <c r="G345" s="16" t="n">
        <f aca="false">IF(YEAR($A345)&lt;&gt;Setup!$B$6,"",SUMIFS(Transactions!$G:$G,Transactions!$H:$H,G$4,Transactions!$A:$A,$A345))</f>
        <v>0</v>
      </c>
      <c r="H345" s="16" t="n">
        <f aca="false">IF(YEAR($A345)&lt;&gt;Setup!$B$6,"",SUMIFS(Transactions!$G:$G,Transactions!$H:$H,H$4,Transactions!$A:$A,$A345))</f>
        <v>0</v>
      </c>
      <c r="I345" s="16" t="n">
        <f aca="false">IF(YEAR($A345)&lt;&gt;Setup!$B$6,"",SUMIFS(Transactions!$G:$G,Transactions!$H:$H,I$4,Transactions!$A:$A,$A345))</f>
        <v>0</v>
      </c>
      <c r="J345" s="16" t="n">
        <f aca="false">IF(YEAR($A345)&lt;&gt;Setup!$B$6,"",SUMIFS(Transactions!$G:$G,Transactions!$H:$H,J$4,Transactions!$A:$A,$A345))</f>
        <v>0</v>
      </c>
      <c r="K345" s="16" t="n">
        <f aca="false">IF(YEAR($A345)&lt;&gt;Setup!$B$6,"",SUMIFS(Transactions!$G:$G,Transactions!$H:$H,K$4,Transactions!$A:$A,$A345))</f>
        <v>0</v>
      </c>
      <c r="L345" s="16" t="n">
        <f aca="false">IF(YEAR($A345)&lt;&gt;Setup!$B$6,"",SUMIFS(Transactions!$G:$G,Transactions!$H:$H,L$4,Transactions!$A:$A,$A345))</f>
        <v>0</v>
      </c>
      <c r="M345" s="16" t="n">
        <f aca="false">IF(YEAR($A345)&lt;&gt;Setup!$B$6,"",SUMIFS(Transactions!$G:$G,Transactions!$H:$H,M$4,Transactions!$A:$A,$A345))</f>
        <v>0</v>
      </c>
      <c r="N345" s="16" t="n">
        <f aca="false">IF(YEAR($A345)&lt;&gt;Setup!$B$6,"",SUMIFS(Transactions!$G:$G,Transactions!$H:$H,N$4,Transactions!$A:$A,$A345))</f>
        <v>0</v>
      </c>
      <c r="O345" s="16" t="n">
        <f aca="false">IF(YEAR($A345)&lt;&gt;Setup!$B$6,"",SUMIFS(Transactions!$G:$G,Transactions!$H:$H,O$4,Transactions!$A:$A,$A345))</f>
        <v>0</v>
      </c>
      <c r="P345" s="16" t="n">
        <f aca="false">IF(YEAR($A345)&lt;&gt;Setup!$B$6,"",SUMIFS(Transactions!$G:$G,Transactions!$H:$H,P$4,Transactions!$A:$A,$A345))</f>
        <v>0</v>
      </c>
      <c r="Q345" s="16" t="n">
        <f aca="false">IF(YEAR($A345)&lt;&gt;Setup!$B$6,"",SUM(B345:C345))</f>
        <v>0</v>
      </c>
      <c r="R345" s="16" t="n">
        <f aca="false">IF(YEAR($A345)&lt;&gt;Setup!$B$6,"",SUM(D345:F345))</f>
        <v>0</v>
      </c>
      <c r="S345" s="16" t="n">
        <f aca="false">IF(YEAR($A345)&lt;&gt;Setup!$B$6,"",SUM(G345:L345))</f>
        <v>0</v>
      </c>
      <c r="T345" s="16" t="n">
        <f aca="false">IF(YEAR($A345)&lt;&gt;Setup!$B$6,"",SUM(M345:P345))</f>
        <v>0</v>
      </c>
      <c r="U345" s="20" t="n">
        <f aca="false">IF(YEAR($A345)&lt;&gt;Setup!$B$6,"",SUM(B345:P345))</f>
        <v>0</v>
      </c>
      <c r="V345" s="20" t="n">
        <f aca="false">IF(YEAR($A345)&lt;&gt;Setup!$B$6,"",N(V344)+U345)</f>
        <v>0</v>
      </c>
    </row>
    <row r="346" customFormat="false" ht="15" hidden="false" customHeight="false" outlineLevel="0" collapsed="false">
      <c r="A346" s="19" t="n">
        <f aca="false">DATE(Setup!$B$6,1,1)+341</f>
        <v>46364</v>
      </c>
      <c r="B346" s="16" t="n">
        <f aca="false">IF(YEAR($A346)&lt;&gt;Setup!$B$6,"",SUMIFS(Transactions!$G:$G,Transactions!$H:$H,B$4,Transactions!$A:$A,$A346))</f>
        <v>0</v>
      </c>
      <c r="C346" s="16" t="n">
        <f aca="false">IF(YEAR($A346)&lt;&gt;Setup!$B$6,"",SUMIFS(Transactions!$G:$G,Transactions!$H:$H,C$4,Transactions!$A:$A,$A346))</f>
        <v>0</v>
      </c>
      <c r="D346" s="16" t="n">
        <f aca="false">IF(YEAR($A346)&lt;&gt;Setup!$B$6,"",SUMIFS(Transactions!$G:$G,Transactions!$H:$H,D$4,Transactions!$A:$A,$A346))</f>
        <v>0</v>
      </c>
      <c r="E346" s="16" t="n">
        <f aca="false">IF(YEAR($A346)&lt;&gt;Setup!$B$6,"",SUMIFS(Transactions!$G:$G,Transactions!$H:$H,E$4,Transactions!$A:$A,$A346))</f>
        <v>0</v>
      </c>
      <c r="F346" s="16" t="n">
        <f aca="false">IF(YEAR($A346)&lt;&gt;Setup!$B$6,"",SUMIFS(Transactions!$G:$G,Transactions!$H:$H,F$4,Transactions!$A:$A,$A346))</f>
        <v>0</v>
      </c>
      <c r="G346" s="16" t="n">
        <f aca="false">IF(YEAR($A346)&lt;&gt;Setup!$B$6,"",SUMIFS(Transactions!$G:$G,Transactions!$H:$H,G$4,Transactions!$A:$A,$A346))</f>
        <v>0</v>
      </c>
      <c r="H346" s="16" t="n">
        <f aca="false">IF(YEAR($A346)&lt;&gt;Setup!$B$6,"",SUMIFS(Transactions!$G:$G,Transactions!$H:$H,H$4,Transactions!$A:$A,$A346))</f>
        <v>0</v>
      </c>
      <c r="I346" s="16" t="n">
        <f aca="false">IF(YEAR($A346)&lt;&gt;Setup!$B$6,"",SUMIFS(Transactions!$G:$G,Transactions!$H:$H,I$4,Transactions!$A:$A,$A346))</f>
        <v>0</v>
      </c>
      <c r="J346" s="16" t="n">
        <f aca="false">IF(YEAR($A346)&lt;&gt;Setup!$B$6,"",SUMIFS(Transactions!$G:$G,Transactions!$H:$H,J$4,Transactions!$A:$A,$A346))</f>
        <v>0</v>
      </c>
      <c r="K346" s="16" t="n">
        <f aca="false">IF(YEAR($A346)&lt;&gt;Setup!$B$6,"",SUMIFS(Transactions!$G:$G,Transactions!$H:$H,K$4,Transactions!$A:$A,$A346))</f>
        <v>0</v>
      </c>
      <c r="L346" s="16" t="n">
        <f aca="false">IF(YEAR($A346)&lt;&gt;Setup!$B$6,"",SUMIFS(Transactions!$G:$G,Transactions!$H:$H,L$4,Transactions!$A:$A,$A346))</f>
        <v>0</v>
      </c>
      <c r="M346" s="16" t="n">
        <f aca="false">IF(YEAR($A346)&lt;&gt;Setup!$B$6,"",SUMIFS(Transactions!$G:$G,Transactions!$H:$H,M$4,Transactions!$A:$A,$A346))</f>
        <v>0</v>
      </c>
      <c r="N346" s="16" t="n">
        <f aca="false">IF(YEAR($A346)&lt;&gt;Setup!$B$6,"",SUMIFS(Transactions!$G:$G,Transactions!$H:$H,N$4,Transactions!$A:$A,$A346))</f>
        <v>0</v>
      </c>
      <c r="O346" s="16" t="n">
        <f aca="false">IF(YEAR($A346)&lt;&gt;Setup!$B$6,"",SUMIFS(Transactions!$G:$G,Transactions!$H:$H,O$4,Transactions!$A:$A,$A346))</f>
        <v>0</v>
      </c>
      <c r="P346" s="16" t="n">
        <f aca="false">IF(YEAR($A346)&lt;&gt;Setup!$B$6,"",SUMIFS(Transactions!$G:$G,Transactions!$H:$H,P$4,Transactions!$A:$A,$A346))</f>
        <v>0</v>
      </c>
      <c r="Q346" s="16" t="n">
        <f aca="false">IF(YEAR($A346)&lt;&gt;Setup!$B$6,"",SUM(B346:C346))</f>
        <v>0</v>
      </c>
      <c r="R346" s="16" t="n">
        <f aca="false">IF(YEAR($A346)&lt;&gt;Setup!$B$6,"",SUM(D346:F346))</f>
        <v>0</v>
      </c>
      <c r="S346" s="16" t="n">
        <f aca="false">IF(YEAR($A346)&lt;&gt;Setup!$B$6,"",SUM(G346:L346))</f>
        <v>0</v>
      </c>
      <c r="T346" s="16" t="n">
        <f aca="false">IF(YEAR($A346)&lt;&gt;Setup!$B$6,"",SUM(M346:P346))</f>
        <v>0</v>
      </c>
      <c r="U346" s="20" t="n">
        <f aca="false">IF(YEAR($A346)&lt;&gt;Setup!$B$6,"",SUM(B346:P346))</f>
        <v>0</v>
      </c>
      <c r="V346" s="20" t="n">
        <f aca="false">IF(YEAR($A346)&lt;&gt;Setup!$B$6,"",N(V345)+U346)</f>
        <v>0</v>
      </c>
    </row>
    <row r="347" customFormat="false" ht="15" hidden="false" customHeight="false" outlineLevel="0" collapsed="false">
      <c r="A347" s="19" t="n">
        <f aca="false">DATE(Setup!$B$6,1,1)+342</f>
        <v>46365</v>
      </c>
      <c r="B347" s="16" t="n">
        <f aca="false">IF(YEAR($A347)&lt;&gt;Setup!$B$6,"",SUMIFS(Transactions!$G:$G,Transactions!$H:$H,B$4,Transactions!$A:$A,$A347))</f>
        <v>0</v>
      </c>
      <c r="C347" s="16" t="n">
        <f aca="false">IF(YEAR($A347)&lt;&gt;Setup!$B$6,"",SUMIFS(Transactions!$G:$G,Transactions!$H:$H,C$4,Transactions!$A:$A,$A347))</f>
        <v>0</v>
      </c>
      <c r="D347" s="16" t="n">
        <f aca="false">IF(YEAR($A347)&lt;&gt;Setup!$B$6,"",SUMIFS(Transactions!$G:$G,Transactions!$H:$H,D$4,Transactions!$A:$A,$A347))</f>
        <v>0</v>
      </c>
      <c r="E347" s="16" t="n">
        <f aca="false">IF(YEAR($A347)&lt;&gt;Setup!$B$6,"",SUMIFS(Transactions!$G:$G,Transactions!$H:$H,E$4,Transactions!$A:$A,$A347))</f>
        <v>0</v>
      </c>
      <c r="F347" s="16" t="n">
        <f aca="false">IF(YEAR($A347)&lt;&gt;Setup!$B$6,"",SUMIFS(Transactions!$G:$G,Transactions!$H:$H,F$4,Transactions!$A:$A,$A347))</f>
        <v>0</v>
      </c>
      <c r="G347" s="16" t="n">
        <f aca="false">IF(YEAR($A347)&lt;&gt;Setup!$B$6,"",SUMIFS(Transactions!$G:$G,Transactions!$H:$H,G$4,Transactions!$A:$A,$A347))</f>
        <v>0</v>
      </c>
      <c r="H347" s="16" t="n">
        <f aca="false">IF(YEAR($A347)&lt;&gt;Setup!$B$6,"",SUMIFS(Transactions!$G:$G,Transactions!$H:$H,H$4,Transactions!$A:$A,$A347))</f>
        <v>0</v>
      </c>
      <c r="I347" s="16" t="n">
        <f aca="false">IF(YEAR($A347)&lt;&gt;Setup!$B$6,"",SUMIFS(Transactions!$G:$G,Transactions!$H:$H,I$4,Transactions!$A:$A,$A347))</f>
        <v>0</v>
      </c>
      <c r="J347" s="16" t="n">
        <f aca="false">IF(YEAR($A347)&lt;&gt;Setup!$B$6,"",SUMIFS(Transactions!$G:$G,Transactions!$H:$H,J$4,Transactions!$A:$A,$A347))</f>
        <v>0</v>
      </c>
      <c r="K347" s="16" t="n">
        <f aca="false">IF(YEAR($A347)&lt;&gt;Setup!$B$6,"",SUMIFS(Transactions!$G:$G,Transactions!$H:$H,K$4,Transactions!$A:$A,$A347))</f>
        <v>0</v>
      </c>
      <c r="L347" s="16" t="n">
        <f aca="false">IF(YEAR($A347)&lt;&gt;Setup!$B$6,"",SUMIFS(Transactions!$G:$G,Transactions!$H:$H,L$4,Transactions!$A:$A,$A347))</f>
        <v>0</v>
      </c>
      <c r="M347" s="16" t="n">
        <f aca="false">IF(YEAR($A347)&lt;&gt;Setup!$B$6,"",SUMIFS(Transactions!$G:$G,Transactions!$H:$H,M$4,Transactions!$A:$A,$A347))</f>
        <v>0</v>
      </c>
      <c r="N347" s="16" t="n">
        <f aca="false">IF(YEAR($A347)&lt;&gt;Setup!$B$6,"",SUMIFS(Transactions!$G:$G,Transactions!$H:$H,N$4,Transactions!$A:$A,$A347))</f>
        <v>0</v>
      </c>
      <c r="O347" s="16" t="n">
        <f aca="false">IF(YEAR($A347)&lt;&gt;Setup!$B$6,"",SUMIFS(Transactions!$G:$G,Transactions!$H:$H,O$4,Transactions!$A:$A,$A347))</f>
        <v>0</v>
      </c>
      <c r="P347" s="16" t="n">
        <f aca="false">IF(YEAR($A347)&lt;&gt;Setup!$B$6,"",SUMIFS(Transactions!$G:$G,Transactions!$H:$H,P$4,Transactions!$A:$A,$A347))</f>
        <v>0</v>
      </c>
      <c r="Q347" s="16" t="n">
        <f aca="false">IF(YEAR($A347)&lt;&gt;Setup!$B$6,"",SUM(B347:C347))</f>
        <v>0</v>
      </c>
      <c r="R347" s="16" t="n">
        <f aca="false">IF(YEAR($A347)&lt;&gt;Setup!$B$6,"",SUM(D347:F347))</f>
        <v>0</v>
      </c>
      <c r="S347" s="16" t="n">
        <f aca="false">IF(YEAR($A347)&lt;&gt;Setup!$B$6,"",SUM(G347:L347))</f>
        <v>0</v>
      </c>
      <c r="T347" s="16" t="n">
        <f aca="false">IF(YEAR($A347)&lt;&gt;Setup!$B$6,"",SUM(M347:P347))</f>
        <v>0</v>
      </c>
      <c r="U347" s="20" t="n">
        <f aca="false">IF(YEAR($A347)&lt;&gt;Setup!$B$6,"",SUM(B347:P347))</f>
        <v>0</v>
      </c>
      <c r="V347" s="20" t="n">
        <f aca="false">IF(YEAR($A347)&lt;&gt;Setup!$B$6,"",N(V346)+U347)</f>
        <v>0</v>
      </c>
    </row>
    <row r="348" customFormat="false" ht="15" hidden="false" customHeight="false" outlineLevel="0" collapsed="false">
      <c r="A348" s="19" t="n">
        <f aca="false">DATE(Setup!$B$6,1,1)+343</f>
        <v>46366</v>
      </c>
      <c r="B348" s="16" t="n">
        <f aca="false">IF(YEAR($A348)&lt;&gt;Setup!$B$6,"",SUMIFS(Transactions!$G:$G,Transactions!$H:$H,B$4,Transactions!$A:$A,$A348))</f>
        <v>0</v>
      </c>
      <c r="C348" s="16" t="n">
        <f aca="false">IF(YEAR($A348)&lt;&gt;Setup!$B$6,"",SUMIFS(Transactions!$G:$G,Transactions!$H:$H,C$4,Transactions!$A:$A,$A348))</f>
        <v>0</v>
      </c>
      <c r="D348" s="16" t="n">
        <f aca="false">IF(YEAR($A348)&lt;&gt;Setup!$B$6,"",SUMIFS(Transactions!$G:$G,Transactions!$H:$H,D$4,Transactions!$A:$A,$A348))</f>
        <v>0</v>
      </c>
      <c r="E348" s="16" t="n">
        <f aca="false">IF(YEAR($A348)&lt;&gt;Setup!$B$6,"",SUMIFS(Transactions!$G:$G,Transactions!$H:$H,E$4,Transactions!$A:$A,$A348))</f>
        <v>0</v>
      </c>
      <c r="F348" s="16" t="n">
        <f aca="false">IF(YEAR($A348)&lt;&gt;Setup!$B$6,"",SUMIFS(Transactions!$G:$G,Transactions!$H:$H,F$4,Transactions!$A:$A,$A348))</f>
        <v>0</v>
      </c>
      <c r="G348" s="16" t="n">
        <f aca="false">IF(YEAR($A348)&lt;&gt;Setup!$B$6,"",SUMIFS(Transactions!$G:$G,Transactions!$H:$H,G$4,Transactions!$A:$A,$A348))</f>
        <v>0</v>
      </c>
      <c r="H348" s="16" t="n">
        <f aca="false">IF(YEAR($A348)&lt;&gt;Setup!$B$6,"",SUMIFS(Transactions!$G:$G,Transactions!$H:$H,H$4,Transactions!$A:$A,$A348))</f>
        <v>0</v>
      </c>
      <c r="I348" s="16" t="n">
        <f aca="false">IF(YEAR($A348)&lt;&gt;Setup!$B$6,"",SUMIFS(Transactions!$G:$G,Transactions!$H:$H,I$4,Transactions!$A:$A,$A348))</f>
        <v>0</v>
      </c>
      <c r="J348" s="16" t="n">
        <f aca="false">IF(YEAR($A348)&lt;&gt;Setup!$B$6,"",SUMIFS(Transactions!$G:$G,Transactions!$H:$H,J$4,Transactions!$A:$A,$A348))</f>
        <v>0</v>
      </c>
      <c r="K348" s="16" t="n">
        <f aca="false">IF(YEAR($A348)&lt;&gt;Setup!$B$6,"",SUMIFS(Transactions!$G:$G,Transactions!$H:$H,K$4,Transactions!$A:$A,$A348))</f>
        <v>0</v>
      </c>
      <c r="L348" s="16" t="n">
        <f aca="false">IF(YEAR($A348)&lt;&gt;Setup!$B$6,"",SUMIFS(Transactions!$G:$G,Transactions!$H:$H,L$4,Transactions!$A:$A,$A348))</f>
        <v>0</v>
      </c>
      <c r="M348" s="16" t="n">
        <f aca="false">IF(YEAR($A348)&lt;&gt;Setup!$B$6,"",SUMIFS(Transactions!$G:$G,Transactions!$H:$H,M$4,Transactions!$A:$A,$A348))</f>
        <v>0</v>
      </c>
      <c r="N348" s="16" t="n">
        <f aca="false">IF(YEAR($A348)&lt;&gt;Setup!$B$6,"",SUMIFS(Transactions!$G:$G,Transactions!$H:$H,N$4,Transactions!$A:$A,$A348))</f>
        <v>0</v>
      </c>
      <c r="O348" s="16" t="n">
        <f aca="false">IF(YEAR($A348)&lt;&gt;Setup!$B$6,"",SUMIFS(Transactions!$G:$G,Transactions!$H:$H,O$4,Transactions!$A:$A,$A348))</f>
        <v>0</v>
      </c>
      <c r="P348" s="16" t="n">
        <f aca="false">IF(YEAR($A348)&lt;&gt;Setup!$B$6,"",SUMIFS(Transactions!$G:$G,Transactions!$H:$H,P$4,Transactions!$A:$A,$A348))</f>
        <v>0</v>
      </c>
      <c r="Q348" s="16" t="n">
        <f aca="false">IF(YEAR($A348)&lt;&gt;Setup!$B$6,"",SUM(B348:C348))</f>
        <v>0</v>
      </c>
      <c r="R348" s="16" t="n">
        <f aca="false">IF(YEAR($A348)&lt;&gt;Setup!$B$6,"",SUM(D348:F348))</f>
        <v>0</v>
      </c>
      <c r="S348" s="16" t="n">
        <f aca="false">IF(YEAR($A348)&lt;&gt;Setup!$B$6,"",SUM(G348:L348))</f>
        <v>0</v>
      </c>
      <c r="T348" s="16" t="n">
        <f aca="false">IF(YEAR($A348)&lt;&gt;Setup!$B$6,"",SUM(M348:P348))</f>
        <v>0</v>
      </c>
      <c r="U348" s="20" t="n">
        <f aca="false">IF(YEAR($A348)&lt;&gt;Setup!$B$6,"",SUM(B348:P348))</f>
        <v>0</v>
      </c>
      <c r="V348" s="20" t="n">
        <f aca="false">IF(YEAR($A348)&lt;&gt;Setup!$B$6,"",N(V347)+U348)</f>
        <v>0</v>
      </c>
    </row>
    <row r="349" customFormat="false" ht="15" hidden="false" customHeight="false" outlineLevel="0" collapsed="false">
      <c r="A349" s="19" t="n">
        <f aca="false">DATE(Setup!$B$6,1,1)+344</f>
        <v>46367</v>
      </c>
      <c r="B349" s="16" t="n">
        <f aca="false">IF(YEAR($A349)&lt;&gt;Setup!$B$6,"",SUMIFS(Transactions!$G:$G,Transactions!$H:$H,B$4,Transactions!$A:$A,$A349))</f>
        <v>0</v>
      </c>
      <c r="C349" s="16" t="n">
        <f aca="false">IF(YEAR($A349)&lt;&gt;Setup!$B$6,"",SUMIFS(Transactions!$G:$G,Transactions!$H:$H,C$4,Transactions!$A:$A,$A349))</f>
        <v>0</v>
      </c>
      <c r="D349" s="16" t="n">
        <f aca="false">IF(YEAR($A349)&lt;&gt;Setup!$B$6,"",SUMIFS(Transactions!$G:$G,Transactions!$H:$H,D$4,Transactions!$A:$A,$A349))</f>
        <v>0</v>
      </c>
      <c r="E349" s="16" t="n">
        <f aca="false">IF(YEAR($A349)&lt;&gt;Setup!$B$6,"",SUMIFS(Transactions!$G:$G,Transactions!$H:$H,E$4,Transactions!$A:$A,$A349))</f>
        <v>0</v>
      </c>
      <c r="F349" s="16" t="n">
        <f aca="false">IF(YEAR($A349)&lt;&gt;Setup!$B$6,"",SUMIFS(Transactions!$G:$G,Transactions!$H:$H,F$4,Transactions!$A:$A,$A349))</f>
        <v>0</v>
      </c>
      <c r="G349" s="16" t="n">
        <f aca="false">IF(YEAR($A349)&lt;&gt;Setup!$B$6,"",SUMIFS(Transactions!$G:$G,Transactions!$H:$H,G$4,Transactions!$A:$A,$A349))</f>
        <v>0</v>
      </c>
      <c r="H349" s="16" t="n">
        <f aca="false">IF(YEAR($A349)&lt;&gt;Setup!$B$6,"",SUMIFS(Transactions!$G:$G,Transactions!$H:$H,H$4,Transactions!$A:$A,$A349))</f>
        <v>0</v>
      </c>
      <c r="I349" s="16" t="n">
        <f aca="false">IF(YEAR($A349)&lt;&gt;Setup!$B$6,"",SUMIFS(Transactions!$G:$G,Transactions!$H:$H,I$4,Transactions!$A:$A,$A349))</f>
        <v>0</v>
      </c>
      <c r="J349" s="16" t="n">
        <f aca="false">IF(YEAR($A349)&lt;&gt;Setup!$B$6,"",SUMIFS(Transactions!$G:$G,Transactions!$H:$H,J$4,Transactions!$A:$A,$A349))</f>
        <v>0</v>
      </c>
      <c r="K349" s="16" t="n">
        <f aca="false">IF(YEAR($A349)&lt;&gt;Setup!$B$6,"",SUMIFS(Transactions!$G:$G,Transactions!$H:$H,K$4,Transactions!$A:$A,$A349))</f>
        <v>0</v>
      </c>
      <c r="L349" s="16" t="n">
        <f aca="false">IF(YEAR($A349)&lt;&gt;Setup!$B$6,"",SUMIFS(Transactions!$G:$G,Transactions!$H:$H,L$4,Transactions!$A:$A,$A349))</f>
        <v>0</v>
      </c>
      <c r="M349" s="16" t="n">
        <f aca="false">IF(YEAR($A349)&lt;&gt;Setup!$B$6,"",SUMIFS(Transactions!$G:$G,Transactions!$H:$H,M$4,Transactions!$A:$A,$A349))</f>
        <v>0</v>
      </c>
      <c r="N349" s="16" t="n">
        <f aca="false">IF(YEAR($A349)&lt;&gt;Setup!$B$6,"",SUMIFS(Transactions!$G:$G,Transactions!$H:$H,N$4,Transactions!$A:$A,$A349))</f>
        <v>0</v>
      </c>
      <c r="O349" s="16" t="n">
        <f aca="false">IF(YEAR($A349)&lt;&gt;Setup!$B$6,"",SUMIFS(Transactions!$G:$G,Transactions!$H:$H,O$4,Transactions!$A:$A,$A349))</f>
        <v>0</v>
      </c>
      <c r="P349" s="16" t="n">
        <f aca="false">IF(YEAR($A349)&lt;&gt;Setup!$B$6,"",SUMIFS(Transactions!$G:$G,Transactions!$H:$H,P$4,Transactions!$A:$A,$A349))</f>
        <v>0</v>
      </c>
      <c r="Q349" s="16" t="n">
        <f aca="false">IF(YEAR($A349)&lt;&gt;Setup!$B$6,"",SUM(B349:C349))</f>
        <v>0</v>
      </c>
      <c r="R349" s="16" t="n">
        <f aca="false">IF(YEAR($A349)&lt;&gt;Setup!$B$6,"",SUM(D349:F349))</f>
        <v>0</v>
      </c>
      <c r="S349" s="16" t="n">
        <f aca="false">IF(YEAR($A349)&lt;&gt;Setup!$B$6,"",SUM(G349:L349))</f>
        <v>0</v>
      </c>
      <c r="T349" s="16" t="n">
        <f aca="false">IF(YEAR($A349)&lt;&gt;Setup!$B$6,"",SUM(M349:P349))</f>
        <v>0</v>
      </c>
      <c r="U349" s="20" t="n">
        <f aca="false">IF(YEAR($A349)&lt;&gt;Setup!$B$6,"",SUM(B349:P349))</f>
        <v>0</v>
      </c>
      <c r="V349" s="20" t="n">
        <f aca="false">IF(YEAR($A349)&lt;&gt;Setup!$B$6,"",N(V348)+U349)</f>
        <v>0</v>
      </c>
    </row>
    <row r="350" customFormat="false" ht="15" hidden="false" customHeight="false" outlineLevel="0" collapsed="false">
      <c r="A350" s="19" t="n">
        <f aca="false">DATE(Setup!$B$6,1,1)+345</f>
        <v>46368</v>
      </c>
      <c r="B350" s="16" t="n">
        <f aca="false">IF(YEAR($A350)&lt;&gt;Setup!$B$6,"",SUMIFS(Transactions!$G:$G,Transactions!$H:$H,B$4,Transactions!$A:$A,$A350))</f>
        <v>0</v>
      </c>
      <c r="C350" s="16" t="n">
        <f aca="false">IF(YEAR($A350)&lt;&gt;Setup!$B$6,"",SUMIFS(Transactions!$G:$G,Transactions!$H:$H,C$4,Transactions!$A:$A,$A350))</f>
        <v>0</v>
      </c>
      <c r="D350" s="16" t="n">
        <f aca="false">IF(YEAR($A350)&lt;&gt;Setup!$B$6,"",SUMIFS(Transactions!$G:$G,Transactions!$H:$H,D$4,Transactions!$A:$A,$A350))</f>
        <v>0</v>
      </c>
      <c r="E350" s="16" t="n">
        <f aca="false">IF(YEAR($A350)&lt;&gt;Setup!$B$6,"",SUMIFS(Transactions!$G:$G,Transactions!$H:$H,E$4,Transactions!$A:$A,$A350))</f>
        <v>0</v>
      </c>
      <c r="F350" s="16" t="n">
        <f aca="false">IF(YEAR($A350)&lt;&gt;Setup!$B$6,"",SUMIFS(Transactions!$G:$G,Transactions!$H:$H,F$4,Transactions!$A:$A,$A350))</f>
        <v>0</v>
      </c>
      <c r="G350" s="16" t="n">
        <f aca="false">IF(YEAR($A350)&lt;&gt;Setup!$B$6,"",SUMIFS(Transactions!$G:$G,Transactions!$H:$H,G$4,Transactions!$A:$A,$A350))</f>
        <v>0</v>
      </c>
      <c r="H350" s="16" t="n">
        <f aca="false">IF(YEAR($A350)&lt;&gt;Setup!$B$6,"",SUMIFS(Transactions!$G:$G,Transactions!$H:$H,H$4,Transactions!$A:$A,$A350))</f>
        <v>0</v>
      </c>
      <c r="I350" s="16" t="n">
        <f aca="false">IF(YEAR($A350)&lt;&gt;Setup!$B$6,"",SUMIFS(Transactions!$G:$G,Transactions!$H:$H,I$4,Transactions!$A:$A,$A350))</f>
        <v>0</v>
      </c>
      <c r="J350" s="16" t="n">
        <f aca="false">IF(YEAR($A350)&lt;&gt;Setup!$B$6,"",SUMIFS(Transactions!$G:$G,Transactions!$H:$H,J$4,Transactions!$A:$A,$A350))</f>
        <v>0</v>
      </c>
      <c r="K350" s="16" t="n">
        <f aca="false">IF(YEAR($A350)&lt;&gt;Setup!$B$6,"",SUMIFS(Transactions!$G:$G,Transactions!$H:$H,K$4,Transactions!$A:$A,$A350))</f>
        <v>0</v>
      </c>
      <c r="L350" s="16" t="n">
        <f aca="false">IF(YEAR($A350)&lt;&gt;Setup!$B$6,"",SUMIFS(Transactions!$G:$G,Transactions!$H:$H,L$4,Transactions!$A:$A,$A350))</f>
        <v>0</v>
      </c>
      <c r="M350" s="16" t="n">
        <f aca="false">IF(YEAR($A350)&lt;&gt;Setup!$B$6,"",SUMIFS(Transactions!$G:$G,Transactions!$H:$H,M$4,Transactions!$A:$A,$A350))</f>
        <v>0</v>
      </c>
      <c r="N350" s="16" t="n">
        <f aca="false">IF(YEAR($A350)&lt;&gt;Setup!$B$6,"",SUMIFS(Transactions!$G:$G,Transactions!$H:$H,N$4,Transactions!$A:$A,$A350))</f>
        <v>0</v>
      </c>
      <c r="O350" s="16" t="n">
        <f aca="false">IF(YEAR($A350)&lt;&gt;Setup!$B$6,"",SUMIFS(Transactions!$G:$G,Transactions!$H:$H,O$4,Transactions!$A:$A,$A350))</f>
        <v>0</v>
      </c>
      <c r="P350" s="16" t="n">
        <f aca="false">IF(YEAR($A350)&lt;&gt;Setup!$B$6,"",SUMIFS(Transactions!$G:$G,Transactions!$H:$H,P$4,Transactions!$A:$A,$A350))</f>
        <v>0</v>
      </c>
      <c r="Q350" s="16" t="n">
        <f aca="false">IF(YEAR($A350)&lt;&gt;Setup!$B$6,"",SUM(B350:C350))</f>
        <v>0</v>
      </c>
      <c r="R350" s="16" t="n">
        <f aca="false">IF(YEAR($A350)&lt;&gt;Setup!$B$6,"",SUM(D350:F350))</f>
        <v>0</v>
      </c>
      <c r="S350" s="16" t="n">
        <f aca="false">IF(YEAR($A350)&lt;&gt;Setup!$B$6,"",SUM(G350:L350))</f>
        <v>0</v>
      </c>
      <c r="T350" s="16" t="n">
        <f aca="false">IF(YEAR($A350)&lt;&gt;Setup!$B$6,"",SUM(M350:P350))</f>
        <v>0</v>
      </c>
      <c r="U350" s="20" t="n">
        <f aca="false">IF(YEAR($A350)&lt;&gt;Setup!$B$6,"",SUM(B350:P350))</f>
        <v>0</v>
      </c>
      <c r="V350" s="20" t="n">
        <f aca="false">IF(YEAR($A350)&lt;&gt;Setup!$B$6,"",N(V349)+U350)</f>
        <v>0</v>
      </c>
    </row>
    <row r="351" customFormat="false" ht="15" hidden="false" customHeight="false" outlineLevel="0" collapsed="false">
      <c r="A351" s="19" t="n">
        <f aca="false">DATE(Setup!$B$6,1,1)+346</f>
        <v>46369</v>
      </c>
      <c r="B351" s="16" t="n">
        <f aca="false">IF(YEAR($A351)&lt;&gt;Setup!$B$6,"",SUMIFS(Transactions!$G:$G,Transactions!$H:$H,B$4,Transactions!$A:$A,$A351))</f>
        <v>0</v>
      </c>
      <c r="C351" s="16" t="n">
        <f aca="false">IF(YEAR($A351)&lt;&gt;Setup!$B$6,"",SUMIFS(Transactions!$G:$G,Transactions!$H:$H,C$4,Transactions!$A:$A,$A351))</f>
        <v>0</v>
      </c>
      <c r="D351" s="16" t="n">
        <f aca="false">IF(YEAR($A351)&lt;&gt;Setup!$B$6,"",SUMIFS(Transactions!$G:$G,Transactions!$H:$H,D$4,Transactions!$A:$A,$A351))</f>
        <v>0</v>
      </c>
      <c r="E351" s="16" t="n">
        <f aca="false">IF(YEAR($A351)&lt;&gt;Setup!$B$6,"",SUMIFS(Transactions!$G:$G,Transactions!$H:$H,E$4,Transactions!$A:$A,$A351))</f>
        <v>0</v>
      </c>
      <c r="F351" s="16" t="n">
        <f aca="false">IF(YEAR($A351)&lt;&gt;Setup!$B$6,"",SUMIFS(Transactions!$G:$G,Transactions!$H:$H,F$4,Transactions!$A:$A,$A351))</f>
        <v>0</v>
      </c>
      <c r="G351" s="16" t="n">
        <f aca="false">IF(YEAR($A351)&lt;&gt;Setup!$B$6,"",SUMIFS(Transactions!$G:$G,Transactions!$H:$H,G$4,Transactions!$A:$A,$A351))</f>
        <v>0</v>
      </c>
      <c r="H351" s="16" t="n">
        <f aca="false">IF(YEAR($A351)&lt;&gt;Setup!$B$6,"",SUMIFS(Transactions!$G:$G,Transactions!$H:$H,H$4,Transactions!$A:$A,$A351))</f>
        <v>0</v>
      </c>
      <c r="I351" s="16" t="n">
        <f aca="false">IF(YEAR($A351)&lt;&gt;Setup!$B$6,"",SUMIFS(Transactions!$G:$G,Transactions!$H:$H,I$4,Transactions!$A:$A,$A351))</f>
        <v>0</v>
      </c>
      <c r="J351" s="16" t="n">
        <f aca="false">IF(YEAR($A351)&lt;&gt;Setup!$B$6,"",SUMIFS(Transactions!$G:$G,Transactions!$H:$H,J$4,Transactions!$A:$A,$A351))</f>
        <v>0</v>
      </c>
      <c r="K351" s="16" t="n">
        <f aca="false">IF(YEAR($A351)&lt;&gt;Setup!$B$6,"",SUMIFS(Transactions!$G:$G,Transactions!$H:$H,K$4,Transactions!$A:$A,$A351))</f>
        <v>0</v>
      </c>
      <c r="L351" s="16" t="n">
        <f aca="false">IF(YEAR($A351)&lt;&gt;Setup!$B$6,"",SUMIFS(Transactions!$G:$G,Transactions!$H:$H,L$4,Transactions!$A:$A,$A351))</f>
        <v>0</v>
      </c>
      <c r="M351" s="16" t="n">
        <f aca="false">IF(YEAR($A351)&lt;&gt;Setup!$B$6,"",SUMIFS(Transactions!$G:$G,Transactions!$H:$H,M$4,Transactions!$A:$A,$A351))</f>
        <v>0</v>
      </c>
      <c r="N351" s="16" t="n">
        <f aca="false">IF(YEAR($A351)&lt;&gt;Setup!$B$6,"",SUMIFS(Transactions!$G:$G,Transactions!$H:$H,N$4,Transactions!$A:$A,$A351))</f>
        <v>0</v>
      </c>
      <c r="O351" s="16" t="n">
        <f aca="false">IF(YEAR($A351)&lt;&gt;Setup!$B$6,"",SUMIFS(Transactions!$G:$G,Transactions!$H:$H,O$4,Transactions!$A:$A,$A351))</f>
        <v>0</v>
      </c>
      <c r="P351" s="16" t="n">
        <f aca="false">IF(YEAR($A351)&lt;&gt;Setup!$B$6,"",SUMIFS(Transactions!$G:$G,Transactions!$H:$H,P$4,Transactions!$A:$A,$A351))</f>
        <v>0</v>
      </c>
      <c r="Q351" s="16" t="n">
        <f aca="false">IF(YEAR($A351)&lt;&gt;Setup!$B$6,"",SUM(B351:C351))</f>
        <v>0</v>
      </c>
      <c r="R351" s="16" t="n">
        <f aca="false">IF(YEAR($A351)&lt;&gt;Setup!$B$6,"",SUM(D351:F351))</f>
        <v>0</v>
      </c>
      <c r="S351" s="16" t="n">
        <f aca="false">IF(YEAR($A351)&lt;&gt;Setup!$B$6,"",SUM(G351:L351))</f>
        <v>0</v>
      </c>
      <c r="T351" s="16" t="n">
        <f aca="false">IF(YEAR($A351)&lt;&gt;Setup!$B$6,"",SUM(M351:P351))</f>
        <v>0</v>
      </c>
      <c r="U351" s="20" t="n">
        <f aca="false">IF(YEAR($A351)&lt;&gt;Setup!$B$6,"",SUM(B351:P351))</f>
        <v>0</v>
      </c>
      <c r="V351" s="20" t="n">
        <f aca="false">IF(YEAR($A351)&lt;&gt;Setup!$B$6,"",N(V350)+U351)</f>
        <v>0</v>
      </c>
    </row>
    <row r="352" customFormat="false" ht="15" hidden="false" customHeight="false" outlineLevel="0" collapsed="false">
      <c r="A352" s="19" t="n">
        <f aca="false">DATE(Setup!$B$6,1,1)+347</f>
        <v>46370</v>
      </c>
      <c r="B352" s="16" t="n">
        <f aca="false">IF(YEAR($A352)&lt;&gt;Setup!$B$6,"",SUMIFS(Transactions!$G:$G,Transactions!$H:$H,B$4,Transactions!$A:$A,$A352))</f>
        <v>0</v>
      </c>
      <c r="C352" s="16" t="n">
        <f aca="false">IF(YEAR($A352)&lt;&gt;Setup!$B$6,"",SUMIFS(Transactions!$G:$G,Transactions!$H:$H,C$4,Transactions!$A:$A,$A352))</f>
        <v>0</v>
      </c>
      <c r="D352" s="16" t="n">
        <f aca="false">IF(YEAR($A352)&lt;&gt;Setup!$B$6,"",SUMIFS(Transactions!$G:$G,Transactions!$H:$H,D$4,Transactions!$A:$A,$A352))</f>
        <v>0</v>
      </c>
      <c r="E352" s="16" t="n">
        <f aca="false">IF(YEAR($A352)&lt;&gt;Setup!$B$6,"",SUMIFS(Transactions!$G:$G,Transactions!$H:$H,E$4,Transactions!$A:$A,$A352))</f>
        <v>0</v>
      </c>
      <c r="F352" s="16" t="n">
        <f aca="false">IF(YEAR($A352)&lt;&gt;Setup!$B$6,"",SUMIFS(Transactions!$G:$G,Transactions!$H:$H,F$4,Transactions!$A:$A,$A352))</f>
        <v>0</v>
      </c>
      <c r="G352" s="16" t="n">
        <f aca="false">IF(YEAR($A352)&lt;&gt;Setup!$B$6,"",SUMIFS(Transactions!$G:$G,Transactions!$H:$H,G$4,Transactions!$A:$A,$A352))</f>
        <v>0</v>
      </c>
      <c r="H352" s="16" t="n">
        <f aca="false">IF(YEAR($A352)&lt;&gt;Setup!$B$6,"",SUMIFS(Transactions!$G:$G,Transactions!$H:$H,H$4,Transactions!$A:$A,$A352))</f>
        <v>0</v>
      </c>
      <c r="I352" s="16" t="n">
        <f aca="false">IF(YEAR($A352)&lt;&gt;Setup!$B$6,"",SUMIFS(Transactions!$G:$G,Transactions!$H:$H,I$4,Transactions!$A:$A,$A352))</f>
        <v>0</v>
      </c>
      <c r="J352" s="16" t="n">
        <f aca="false">IF(YEAR($A352)&lt;&gt;Setup!$B$6,"",SUMIFS(Transactions!$G:$G,Transactions!$H:$H,J$4,Transactions!$A:$A,$A352))</f>
        <v>0</v>
      </c>
      <c r="K352" s="16" t="n">
        <f aca="false">IF(YEAR($A352)&lt;&gt;Setup!$B$6,"",SUMIFS(Transactions!$G:$G,Transactions!$H:$H,K$4,Transactions!$A:$A,$A352))</f>
        <v>0</v>
      </c>
      <c r="L352" s="16" t="n">
        <f aca="false">IF(YEAR($A352)&lt;&gt;Setup!$B$6,"",SUMIFS(Transactions!$G:$G,Transactions!$H:$H,L$4,Transactions!$A:$A,$A352))</f>
        <v>0</v>
      </c>
      <c r="M352" s="16" t="n">
        <f aca="false">IF(YEAR($A352)&lt;&gt;Setup!$B$6,"",SUMIFS(Transactions!$G:$G,Transactions!$H:$H,M$4,Transactions!$A:$A,$A352))</f>
        <v>0</v>
      </c>
      <c r="N352" s="16" t="n">
        <f aca="false">IF(YEAR($A352)&lt;&gt;Setup!$B$6,"",SUMIFS(Transactions!$G:$G,Transactions!$H:$H,N$4,Transactions!$A:$A,$A352))</f>
        <v>0</v>
      </c>
      <c r="O352" s="16" t="n">
        <f aca="false">IF(YEAR($A352)&lt;&gt;Setup!$B$6,"",SUMIFS(Transactions!$G:$G,Transactions!$H:$H,O$4,Transactions!$A:$A,$A352))</f>
        <v>0</v>
      </c>
      <c r="P352" s="16" t="n">
        <f aca="false">IF(YEAR($A352)&lt;&gt;Setup!$B$6,"",SUMIFS(Transactions!$G:$G,Transactions!$H:$H,P$4,Transactions!$A:$A,$A352))</f>
        <v>0</v>
      </c>
      <c r="Q352" s="16" t="n">
        <f aca="false">IF(YEAR($A352)&lt;&gt;Setup!$B$6,"",SUM(B352:C352))</f>
        <v>0</v>
      </c>
      <c r="R352" s="16" t="n">
        <f aca="false">IF(YEAR($A352)&lt;&gt;Setup!$B$6,"",SUM(D352:F352))</f>
        <v>0</v>
      </c>
      <c r="S352" s="16" t="n">
        <f aca="false">IF(YEAR($A352)&lt;&gt;Setup!$B$6,"",SUM(G352:L352))</f>
        <v>0</v>
      </c>
      <c r="T352" s="16" t="n">
        <f aca="false">IF(YEAR($A352)&lt;&gt;Setup!$B$6,"",SUM(M352:P352))</f>
        <v>0</v>
      </c>
      <c r="U352" s="20" t="n">
        <f aca="false">IF(YEAR($A352)&lt;&gt;Setup!$B$6,"",SUM(B352:P352))</f>
        <v>0</v>
      </c>
      <c r="V352" s="20" t="n">
        <f aca="false">IF(YEAR($A352)&lt;&gt;Setup!$B$6,"",N(V351)+U352)</f>
        <v>0</v>
      </c>
    </row>
    <row r="353" customFormat="false" ht="15" hidden="false" customHeight="false" outlineLevel="0" collapsed="false">
      <c r="A353" s="19" t="n">
        <f aca="false">DATE(Setup!$B$6,1,1)+348</f>
        <v>46371</v>
      </c>
      <c r="B353" s="16" t="n">
        <f aca="false">IF(YEAR($A353)&lt;&gt;Setup!$B$6,"",SUMIFS(Transactions!$G:$G,Transactions!$H:$H,B$4,Transactions!$A:$A,$A353))</f>
        <v>0</v>
      </c>
      <c r="C353" s="16" t="n">
        <f aca="false">IF(YEAR($A353)&lt;&gt;Setup!$B$6,"",SUMIFS(Transactions!$G:$G,Transactions!$H:$H,C$4,Transactions!$A:$A,$A353))</f>
        <v>0</v>
      </c>
      <c r="D353" s="16" t="n">
        <f aca="false">IF(YEAR($A353)&lt;&gt;Setup!$B$6,"",SUMIFS(Transactions!$G:$G,Transactions!$H:$H,D$4,Transactions!$A:$A,$A353))</f>
        <v>0</v>
      </c>
      <c r="E353" s="16" t="n">
        <f aca="false">IF(YEAR($A353)&lt;&gt;Setup!$B$6,"",SUMIFS(Transactions!$G:$G,Transactions!$H:$H,E$4,Transactions!$A:$A,$A353))</f>
        <v>0</v>
      </c>
      <c r="F353" s="16" t="n">
        <f aca="false">IF(YEAR($A353)&lt;&gt;Setup!$B$6,"",SUMIFS(Transactions!$G:$G,Transactions!$H:$H,F$4,Transactions!$A:$A,$A353))</f>
        <v>0</v>
      </c>
      <c r="G353" s="16" t="n">
        <f aca="false">IF(YEAR($A353)&lt;&gt;Setup!$B$6,"",SUMIFS(Transactions!$G:$G,Transactions!$H:$H,G$4,Transactions!$A:$A,$A353))</f>
        <v>0</v>
      </c>
      <c r="H353" s="16" t="n">
        <f aca="false">IF(YEAR($A353)&lt;&gt;Setup!$B$6,"",SUMIFS(Transactions!$G:$G,Transactions!$H:$H,H$4,Transactions!$A:$A,$A353))</f>
        <v>0</v>
      </c>
      <c r="I353" s="16" t="n">
        <f aca="false">IF(YEAR($A353)&lt;&gt;Setup!$B$6,"",SUMIFS(Transactions!$G:$G,Transactions!$H:$H,I$4,Transactions!$A:$A,$A353))</f>
        <v>0</v>
      </c>
      <c r="J353" s="16" t="n">
        <f aca="false">IF(YEAR($A353)&lt;&gt;Setup!$B$6,"",SUMIFS(Transactions!$G:$G,Transactions!$H:$H,J$4,Transactions!$A:$A,$A353))</f>
        <v>0</v>
      </c>
      <c r="K353" s="16" t="n">
        <f aca="false">IF(YEAR($A353)&lt;&gt;Setup!$B$6,"",SUMIFS(Transactions!$G:$G,Transactions!$H:$H,K$4,Transactions!$A:$A,$A353))</f>
        <v>0</v>
      </c>
      <c r="L353" s="16" t="n">
        <f aca="false">IF(YEAR($A353)&lt;&gt;Setup!$B$6,"",SUMIFS(Transactions!$G:$G,Transactions!$H:$H,L$4,Transactions!$A:$A,$A353))</f>
        <v>0</v>
      </c>
      <c r="M353" s="16" t="n">
        <f aca="false">IF(YEAR($A353)&lt;&gt;Setup!$B$6,"",SUMIFS(Transactions!$G:$G,Transactions!$H:$H,M$4,Transactions!$A:$A,$A353))</f>
        <v>0</v>
      </c>
      <c r="N353" s="16" t="n">
        <f aca="false">IF(YEAR($A353)&lt;&gt;Setup!$B$6,"",SUMIFS(Transactions!$G:$G,Transactions!$H:$H,N$4,Transactions!$A:$A,$A353))</f>
        <v>0</v>
      </c>
      <c r="O353" s="16" t="n">
        <f aca="false">IF(YEAR($A353)&lt;&gt;Setup!$B$6,"",SUMIFS(Transactions!$G:$G,Transactions!$H:$H,O$4,Transactions!$A:$A,$A353))</f>
        <v>0</v>
      </c>
      <c r="P353" s="16" t="n">
        <f aca="false">IF(YEAR($A353)&lt;&gt;Setup!$B$6,"",SUMIFS(Transactions!$G:$G,Transactions!$H:$H,P$4,Transactions!$A:$A,$A353))</f>
        <v>0</v>
      </c>
      <c r="Q353" s="16" t="n">
        <f aca="false">IF(YEAR($A353)&lt;&gt;Setup!$B$6,"",SUM(B353:C353))</f>
        <v>0</v>
      </c>
      <c r="R353" s="16" t="n">
        <f aca="false">IF(YEAR($A353)&lt;&gt;Setup!$B$6,"",SUM(D353:F353))</f>
        <v>0</v>
      </c>
      <c r="S353" s="16" t="n">
        <f aca="false">IF(YEAR($A353)&lt;&gt;Setup!$B$6,"",SUM(G353:L353))</f>
        <v>0</v>
      </c>
      <c r="T353" s="16" t="n">
        <f aca="false">IF(YEAR($A353)&lt;&gt;Setup!$B$6,"",SUM(M353:P353))</f>
        <v>0</v>
      </c>
      <c r="U353" s="20" t="n">
        <f aca="false">IF(YEAR($A353)&lt;&gt;Setup!$B$6,"",SUM(B353:P353))</f>
        <v>0</v>
      </c>
      <c r="V353" s="20" t="n">
        <f aca="false">IF(YEAR($A353)&lt;&gt;Setup!$B$6,"",N(V352)+U353)</f>
        <v>0</v>
      </c>
    </row>
    <row r="354" customFormat="false" ht="15" hidden="false" customHeight="false" outlineLevel="0" collapsed="false">
      <c r="A354" s="19" t="n">
        <f aca="false">DATE(Setup!$B$6,1,1)+349</f>
        <v>46372</v>
      </c>
      <c r="B354" s="16" t="n">
        <f aca="false">IF(YEAR($A354)&lt;&gt;Setup!$B$6,"",SUMIFS(Transactions!$G:$G,Transactions!$H:$H,B$4,Transactions!$A:$A,$A354))</f>
        <v>0</v>
      </c>
      <c r="C354" s="16" t="n">
        <f aca="false">IF(YEAR($A354)&lt;&gt;Setup!$B$6,"",SUMIFS(Transactions!$G:$G,Transactions!$H:$H,C$4,Transactions!$A:$A,$A354))</f>
        <v>0</v>
      </c>
      <c r="D354" s="16" t="n">
        <f aca="false">IF(YEAR($A354)&lt;&gt;Setup!$B$6,"",SUMIFS(Transactions!$G:$G,Transactions!$H:$H,D$4,Transactions!$A:$A,$A354))</f>
        <v>0</v>
      </c>
      <c r="E354" s="16" t="n">
        <f aca="false">IF(YEAR($A354)&lt;&gt;Setup!$B$6,"",SUMIFS(Transactions!$G:$G,Transactions!$H:$H,E$4,Transactions!$A:$A,$A354))</f>
        <v>0</v>
      </c>
      <c r="F354" s="16" t="n">
        <f aca="false">IF(YEAR($A354)&lt;&gt;Setup!$B$6,"",SUMIFS(Transactions!$G:$G,Transactions!$H:$H,F$4,Transactions!$A:$A,$A354))</f>
        <v>0</v>
      </c>
      <c r="G354" s="16" t="n">
        <f aca="false">IF(YEAR($A354)&lt;&gt;Setup!$B$6,"",SUMIFS(Transactions!$G:$G,Transactions!$H:$H,G$4,Transactions!$A:$A,$A354))</f>
        <v>0</v>
      </c>
      <c r="H354" s="16" t="n">
        <f aca="false">IF(YEAR($A354)&lt;&gt;Setup!$B$6,"",SUMIFS(Transactions!$G:$G,Transactions!$H:$H,H$4,Transactions!$A:$A,$A354))</f>
        <v>0</v>
      </c>
      <c r="I354" s="16" t="n">
        <f aca="false">IF(YEAR($A354)&lt;&gt;Setup!$B$6,"",SUMIFS(Transactions!$G:$G,Transactions!$H:$H,I$4,Transactions!$A:$A,$A354))</f>
        <v>0</v>
      </c>
      <c r="J354" s="16" t="n">
        <f aca="false">IF(YEAR($A354)&lt;&gt;Setup!$B$6,"",SUMIFS(Transactions!$G:$G,Transactions!$H:$H,J$4,Transactions!$A:$A,$A354))</f>
        <v>0</v>
      </c>
      <c r="K354" s="16" t="n">
        <f aca="false">IF(YEAR($A354)&lt;&gt;Setup!$B$6,"",SUMIFS(Transactions!$G:$G,Transactions!$H:$H,K$4,Transactions!$A:$A,$A354))</f>
        <v>0</v>
      </c>
      <c r="L354" s="16" t="n">
        <f aca="false">IF(YEAR($A354)&lt;&gt;Setup!$B$6,"",SUMIFS(Transactions!$G:$G,Transactions!$H:$H,L$4,Transactions!$A:$A,$A354))</f>
        <v>0</v>
      </c>
      <c r="M354" s="16" t="n">
        <f aca="false">IF(YEAR($A354)&lt;&gt;Setup!$B$6,"",SUMIFS(Transactions!$G:$G,Transactions!$H:$H,M$4,Transactions!$A:$A,$A354))</f>
        <v>0</v>
      </c>
      <c r="N354" s="16" t="n">
        <f aca="false">IF(YEAR($A354)&lt;&gt;Setup!$B$6,"",SUMIFS(Transactions!$G:$G,Transactions!$H:$H,N$4,Transactions!$A:$A,$A354))</f>
        <v>0</v>
      </c>
      <c r="O354" s="16" t="n">
        <f aca="false">IF(YEAR($A354)&lt;&gt;Setup!$B$6,"",SUMIFS(Transactions!$G:$G,Transactions!$H:$H,O$4,Transactions!$A:$A,$A354))</f>
        <v>0</v>
      </c>
      <c r="P354" s="16" t="n">
        <f aca="false">IF(YEAR($A354)&lt;&gt;Setup!$B$6,"",SUMIFS(Transactions!$G:$G,Transactions!$H:$H,P$4,Transactions!$A:$A,$A354))</f>
        <v>0</v>
      </c>
      <c r="Q354" s="16" t="n">
        <f aca="false">IF(YEAR($A354)&lt;&gt;Setup!$B$6,"",SUM(B354:C354))</f>
        <v>0</v>
      </c>
      <c r="R354" s="16" t="n">
        <f aca="false">IF(YEAR($A354)&lt;&gt;Setup!$B$6,"",SUM(D354:F354))</f>
        <v>0</v>
      </c>
      <c r="S354" s="16" t="n">
        <f aca="false">IF(YEAR($A354)&lt;&gt;Setup!$B$6,"",SUM(G354:L354))</f>
        <v>0</v>
      </c>
      <c r="T354" s="16" t="n">
        <f aca="false">IF(YEAR($A354)&lt;&gt;Setup!$B$6,"",SUM(M354:P354))</f>
        <v>0</v>
      </c>
      <c r="U354" s="20" t="n">
        <f aca="false">IF(YEAR($A354)&lt;&gt;Setup!$B$6,"",SUM(B354:P354))</f>
        <v>0</v>
      </c>
      <c r="V354" s="20" t="n">
        <f aca="false">IF(YEAR($A354)&lt;&gt;Setup!$B$6,"",N(V353)+U354)</f>
        <v>0</v>
      </c>
    </row>
    <row r="355" customFormat="false" ht="15" hidden="false" customHeight="false" outlineLevel="0" collapsed="false">
      <c r="A355" s="19" t="n">
        <f aca="false">DATE(Setup!$B$6,1,1)+350</f>
        <v>46373</v>
      </c>
      <c r="B355" s="16" t="n">
        <f aca="false">IF(YEAR($A355)&lt;&gt;Setup!$B$6,"",SUMIFS(Transactions!$G:$G,Transactions!$H:$H,B$4,Transactions!$A:$A,$A355))</f>
        <v>0</v>
      </c>
      <c r="C355" s="16" t="n">
        <f aca="false">IF(YEAR($A355)&lt;&gt;Setup!$B$6,"",SUMIFS(Transactions!$G:$G,Transactions!$H:$H,C$4,Transactions!$A:$A,$A355))</f>
        <v>0</v>
      </c>
      <c r="D355" s="16" t="n">
        <f aca="false">IF(YEAR($A355)&lt;&gt;Setup!$B$6,"",SUMIFS(Transactions!$G:$G,Transactions!$H:$H,D$4,Transactions!$A:$A,$A355))</f>
        <v>0</v>
      </c>
      <c r="E355" s="16" t="n">
        <f aca="false">IF(YEAR($A355)&lt;&gt;Setup!$B$6,"",SUMIFS(Transactions!$G:$G,Transactions!$H:$H,E$4,Transactions!$A:$A,$A355))</f>
        <v>0</v>
      </c>
      <c r="F355" s="16" t="n">
        <f aca="false">IF(YEAR($A355)&lt;&gt;Setup!$B$6,"",SUMIFS(Transactions!$G:$G,Transactions!$H:$H,F$4,Transactions!$A:$A,$A355))</f>
        <v>0</v>
      </c>
      <c r="G355" s="16" t="n">
        <f aca="false">IF(YEAR($A355)&lt;&gt;Setup!$B$6,"",SUMIFS(Transactions!$G:$G,Transactions!$H:$H,G$4,Transactions!$A:$A,$A355))</f>
        <v>0</v>
      </c>
      <c r="H355" s="16" t="n">
        <f aca="false">IF(YEAR($A355)&lt;&gt;Setup!$B$6,"",SUMIFS(Transactions!$G:$G,Transactions!$H:$H,H$4,Transactions!$A:$A,$A355))</f>
        <v>0</v>
      </c>
      <c r="I355" s="16" t="n">
        <f aca="false">IF(YEAR($A355)&lt;&gt;Setup!$B$6,"",SUMIFS(Transactions!$G:$G,Transactions!$H:$H,I$4,Transactions!$A:$A,$A355))</f>
        <v>0</v>
      </c>
      <c r="J355" s="16" t="n">
        <f aca="false">IF(YEAR($A355)&lt;&gt;Setup!$B$6,"",SUMIFS(Transactions!$G:$G,Transactions!$H:$H,J$4,Transactions!$A:$A,$A355))</f>
        <v>0</v>
      </c>
      <c r="K355" s="16" t="n">
        <f aca="false">IF(YEAR($A355)&lt;&gt;Setup!$B$6,"",SUMIFS(Transactions!$G:$G,Transactions!$H:$H,K$4,Transactions!$A:$A,$A355))</f>
        <v>0</v>
      </c>
      <c r="L355" s="16" t="n">
        <f aca="false">IF(YEAR($A355)&lt;&gt;Setup!$B$6,"",SUMIFS(Transactions!$G:$G,Transactions!$H:$H,L$4,Transactions!$A:$A,$A355))</f>
        <v>0</v>
      </c>
      <c r="M355" s="16" t="n">
        <f aca="false">IF(YEAR($A355)&lt;&gt;Setup!$B$6,"",SUMIFS(Transactions!$G:$G,Transactions!$H:$H,M$4,Transactions!$A:$A,$A355))</f>
        <v>0</v>
      </c>
      <c r="N355" s="16" t="n">
        <f aca="false">IF(YEAR($A355)&lt;&gt;Setup!$B$6,"",SUMIFS(Transactions!$G:$G,Transactions!$H:$H,N$4,Transactions!$A:$A,$A355))</f>
        <v>0</v>
      </c>
      <c r="O355" s="16" t="n">
        <f aca="false">IF(YEAR($A355)&lt;&gt;Setup!$B$6,"",SUMIFS(Transactions!$G:$G,Transactions!$H:$H,O$4,Transactions!$A:$A,$A355))</f>
        <v>0</v>
      </c>
      <c r="P355" s="16" t="n">
        <f aca="false">IF(YEAR($A355)&lt;&gt;Setup!$B$6,"",SUMIFS(Transactions!$G:$G,Transactions!$H:$H,P$4,Transactions!$A:$A,$A355))</f>
        <v>0</v>
      </c>
      <c r="Q355" s="16" t="n">
        <f aca="false">IF(YEAR($A355)&lt;&gt;Setup!$B$6,"",SUM(B355:C355))</f>
        <v>0</v>
      </c>
      <c r="R355" s="16" t="n">
        <f aca="false">IF(YEAR($A355)&lt;&gt;Setup!$B$6,"",SUM(D355:F355))</f>
        <v>0</v>
      </c>
      <c r="S355" s="16" t="n">
        <f aca="false">IF(YEAR($A355)&lt;&gt;Setup!$B$6,"",SUM(G355:L355))</f>
        <v>0</v>
      </c>
      <c r="T355" s="16" t="n">
        <f aca="false">IF(YEAR($A355)&lt;&gt;Setup!$B$6,"",SUM(M355:P355))</f>
        <v>0</v>
      </c>
      <c r="U355" s="20" t="n">
        <f aca="false">IF(YEAR($A355)&lt;&gt;Setup!$B$6,"",SUM(B355:P355))</f>
        <v>0</v>
      </c>
      <c r="V355" s="20" t="n">
        <f aca="false">IF(YEAR($A355)&lt;&gt;Setup!$B$6,"",N(V354)+U355)</f>
        <v>0</v>
      </c>
    </row>
    <row r="356" customFormat="false" ht="15" hidden="false" customHeight="false" outlineLevel="0" collapsed="false">
      <c r="A356" s="19" t="n">
        <f aca="false">DATE(Setup!$B$6,1,1)+351</f>
        <v>46374</v>
      </c>
      <c r="B356" s="16" t="n">
        <f aca="false">IF(YEAR($A356)&lt;&gt;Setup!$B$6,"",SUMIFS(Transactions!$G:$G,Transactions!$H:$H,B$4,Transactions!$A:$A,$A356))</f>
        <v>0</v>
      </c>
      <c r="C356" s="16" t="n">
        <f aca="false">IF(YEAR($A356)&lt;&gt;Setup!$B$6,"",SUMIFS(Transactions!$G:$G,Transactions!$H:$H,C$4,Transactions!$A:$A,$A356))</f>
        <v>0</v>
      </c>
      <c r="D356" s="16" t="n">
        <f aca="false">IF(YEAR($A356)&lt;&gt;Setup!$B$6,"",SUMIFS(Transactions!$G:$G,Transactions!$H:$H,D$4,Transactions!$A:$A,$A356))</f>
        <v>0</v>
      </c>
      <c r="E356" s="16" t="n">
        <f aca="false">IF(YEAR($A356)&lt;&gt;Setup!$B$6,"",SUMIFS(Transactions!$G:$G,Transactions!$H:$H,E$4,Transactions!$A:$A,$A356))</f>
        <v>0</v>
      </c>
      <c r="F356" s="16" t="n">
        <f aca="false">IF(YEAR($A356)&lt;&gt;Setup!$B$6,"",SUMIFS(Transactions!$G:$G,Transactions!$H:$H,F$4,Transactions!$A:$A,$A356))</f>
        <v>0</v>
      </c>
      <c r="G356" s="16" t="n">
        <f aca="false">IF(YEAR($A356)&lt;&gt;Setup!$B$6,"",SUMIFS(Transactions!$G:$G,Transactions!$H:$H,G$4,Transactions!$A:$A,$A356))</f>
        <v>0</v>
      </c>
      <c r="H356" s="16" t="n">
        <f aca="false">IF(YEAR($A356)&lt;&gt;Setup!$B$6,"",SUMIFS(Transactions!$G:$G,Transactions!$H:$H,H$4,Transactions!$A:$A,$A356))</f>
        <v>0</v>
      </c>
      <c r="I356" s="16" t="n">
        <f aca="false">IF(YEAR($A356)&lt;&gt;Setup!$B$6,"",SUMIFS(Transactions!$G:$G,Transactions!$H:$H,I$4,Transactions!$A:$A,$A356))</f>
        <v>0</v>
      </c>
      <c r="J356" s="16" t="n">
        <f aca="false">IF(YEAR($A356)&lt;&gt;Setup!$B$6,"",SUMIFS(Transactions!$G:$G,Transactions!$H:$H,J$4,Transactions!$A:$A,$A356))</f>
        <v>0</v>
      </c>
      <c r="K356" s="16" t="n">
        <f aca="false">IF(YEAR($A356)&lt;&gt;Setup!$B$6,"",SUMIFS(Transactions!$G:$G,Transactions!$H:$H,K$4,Transactions!$A:$A,$A356))</f>
        <v>0</v>
      </c>
      <c r="L356" s="16" t="n">
        <f aca="false">IF(YEAR($A356)&lt;&gt;Setup!$B$6,"",SUMIFS(Transactions!$G:$G,Transactions!$H:$H,L$4,Transactions!$A:$A,$A356))</f>
        <v>0</v>
      </c>
      <c r="M356" s="16" t="n">
        <f aca="false">IF(YEAR($A356)&lt;&gt;Setup!$B$6,"",SUMIFS(Transactions!$G:$G,Transactions!$H:$H,M$4,Transactions!$A:$A,$A356))</f>
        <v>0</v>
      </c>
      <c r="N356" s="16" t="n">
        <f aca="false">IF(YEAR($A356)&lt;&gt;Setup!$B$6,"",SUMIFS(Transactions!$G:$G,Transactions!$H:$H,N$4,Transactions!$A:$A,$A356))</f>
        <v>0</v>
      </c>
      <c r="O356" s="16" t="n">
        <f aca="false">IF(YEAR($A356)&lt;&gt;Setup!$B$6,"",SUMIFS(Transactions!$G:$G,Transactions!$H:$H,O$4,Transactions!$A:$A,$A356))</f>
        <v>0</v>
      </c>
      <c r="P356" s="16" t="n">
        <f aca="false">IF(YEAR($A356)&lt;&gt;Setup!$B$6,"",SUMIFS(Transactions!$G:$G,Transactions!$H:$H,P$4,Transactions!$A:$A,$A356))</f>
        <v>0</v>
      </c>
      <c r="Q356" s="16" t="n">
        <f aca="false">IF(YEAR($A356)&lt;&gt;Setup!$B$6,"",SUM(B356:C356))</f>
        <v>0</v>
      </c>
      <c r="R356" s="16" t="n">
        <f aca="false">IF(YEAR($A356)&lt;&gt;Setup!$B$6,"",SUM(D356:F356))</f>
        <v>0</v>
      </c>
      <c r="S356" s="16" t="n">
        <f aca="false">IF(YEAR($A356)&lt;&gt;Setup!$B$6,"",SUM(G356:L356))</f>
        <v>0</v>
      </c>
      <c r="T356" s="16" t="n">
        <f aca="false">IF(YEAR($A356)&lt;&gt;Setup!$B$6,"",SUM(M356:P356))</f>
        <v>0</v>
      </c>
      <c r="U356" s="20" t="n">
        <f aca="false">IF(YEAR($A356)&lt;&gt;Setup!$B$6,"",SUM(B356:P356))</f>
        <v>0</v>
      </c>
      <c r="V356" s="20" t="n">
        <f aca="false">IF(YEAR($A356)&lt;&gt;Setup!$B$6,"",N(V355)+U356)</f>
        <v>0</v>
      </c>
    </row>
    <row r="357" customFormat="false" ht="15" hidden="false" customHeight="false" outlineLevel="0" collapsed="false">
      <c r="A357" s="19" t="n">
        <f aca="false">DATE(Setup!$B$6,1,1)+352</f>
        <v>46375</v>
      </c>
      <c r="B357" s="16" t="n">
        <f aca="false">IF(YEAR($A357)&lt;&gt;Setup!$B$6,"",SUMIFS(Transactions!$G:$G,Transactions!$H:$H,B$4,Transactions!$A:$A,$A357))</f>
        <v>0</v>
      </c>
      <c r="C357" s="16" t="n">
        <f aca="false">IF(YEAR($A357)&lt;&gt;Setup!$B$6,"",SUMIFS(Transactions!$G:$G,Transactions!$H:$H,C$4,Transactions!$A:$A,$A357))</f>
        <v>0</v>
      </c>
      <c r="D357" s="16" t="n">
        <f aca="false">IF(YEAR($A357)&lt;&gt;Setup!$B$6,"",SUMIFS(Transactions!$G:$G,Transactions!$H:$H,D$4,Transactions!$A:$A,$A357))</f>
        <v>0</v>
      </c>
      <c r="E357" s="16" t="n">
        <f aca="false">IF(YEAR($A357)&lt;&gt;Setup!$B$6,"",SUMIFS(Transactions!$G:$G,Transactions!$H:$H,E$4,Transactions!$A:$A,$A357))</f>
        <v>0</v>
      </c>
      <c r="F357" s="16" t="n">
        <f aca="false">IF(YEAR($A357)&lt;&gt;Setup!$B$6,"",SUMIFS(Transactions!$G:$G,Transactions!$H:$H,F$4,Transactions!$A:$A,$A357))</f>
        <v>0</v>
      </c>
      <c r="G357" s="16" t="n">
        <f aca="false">IF(YEAR($A357)&lt;&gt;Setup!$B$6,"",SUMIFS(Transactions!$G:$G,Transactions!$H:$H,G$4,Transactions!$A:$A,$A357))</f>
        <v>0</v>
      </c>
      <c r="H357" s="16" t="n">
        <f aca="false">IF(YEAR($A357)&lt;&gt;Setup!$B$6,"",SUMIFS(Transactions!$G:$G,Transactions!$H:$H,H$4,Transactions!$A:$A,$A357))</f>
        <v>0</v>
      </c>
      <c r="I357" s="16" t="n">
        <f aca="false">IF(YEAR($A357)&lt;&gt;Setup!$B$6,"",SUMIFS(Transactions!$G:$G,Transactions!$H:$H,I$4,Transactions!$A:$A,$A357))</f>
        <v>0</v>
      </c>
      <c r="J357" s="16" t="n">
        <f aca="false">IF(YEAR($A357)&lt;&gt;Setup!$B$6,"",SUMIFS(Transactions!$G:$G,Transactions!$H:$H,J$4,Transactions!$A:$A,$A357))</f>
        <v>0</v>
      </c>
      <c r="K357" s="16" t="n">
        <f aca="false">IF(YEAR($A357)&lt;&gt;Setup!$B$6,"",SUMIFS(Transactions!$G:$G,Transactions!$H:$H,K$4,Transactions!$A:$A,$A357))</f>
        <v>0</v>
      </c>
      <c r="L357" s="16" t="n">
        <f aca="false">IF(YEAR($A357)&lt;&gt;Setup!$B$6,"",SUMIFS(Transactions!$G:$G,Transactions!$H:$H,L$4,Transactions!$A:$A,$A357))</f>
        <v>0</v>
      </c>
      <c r="M357" s="16" t="n">
        <f aca="false">IF(YEAR($A357)&lt;&gt;Setup!$B$6,"",SUMIFS(Transactions!$G:$G,Transactions!$H:$H,M$4,Transactions!$A:$A,$A357))</f>
        <v>0</v>
      </c>
      <c r="N357" s="16" t="n">
        <f aca="false">IF(YEAR($A357)&lt;&gt;Setup!$B$6,"",SUMIFS(Transactions!$G:$G,Transactions!$H:$H,N$4,Transactions!$A:$A,$A357))</f>
        <v>0</v>
      </c>
      <c r="O357" s="16" t="n">
        <f aca="false">IF(YEAR($A357)&lt;&gt;Setup!$B$6,"",SUMIFS(Transactions!$G:$G,Transactions!$H:$H,O$4,Transactions!$A:$A,$A357))</f>
        <v>0</v>
      </c>
      <c r="P357" s="16" t="n">
        <f aca="false">IF(YEAR($A357)&lt;&gt;Setup!$B$6,"",SUMIFS(Transactions!$G:$G,Transactions!$H:$H,P$4,Transactions!$A:$A,$A357))</f>
        <v>0</v>
      </c>
      <c r="Q357" s="16" t="n">
        <f aca="false">IF(YEAR($A357)&lt;&gt;Setup!$B$6,"",SUM(B357:C357))</f>
        <v>0</v>
      </c>
      <c r="R357" s="16" t="n">
        <f aca="false">IF(YEAR($A357)&lt;&gt;Setup!$B$6,"",SUM(D357:F357))</f>
        <v>0</v>
      </c>
      <c r="S357" s="16" t="n">
        <f aca="false">IF(YEAR($A357)&lt;&gt;Setup!$B$6,"",SUM(G357:L357))</f>
        <v>0</v>
      </c>
      <c r="T357" s="16" t="n">
        <f aca="false">IF(YEAR($A357)&lt;&gt;Setup!$B$6,"",SUM(M357:P357))</f>
        <v>0</v>
      </c>
      <c r="U357" s="20" t="n">
        <f aca="false">IF(YEAR($A357)&lt;&gt;Setup!$B$6,"",SUM(B357:P357))</f>
        <v>0</v>
      </c>
      <c r="V357" s="20" t="n">
        <f aca="false">IF(YEAR($A357)&lt;&gt;Setup!$B$6,"",N(V356)+U357)</f>
        <v>0</v>
      </c>
    </row>
    <row r="358" customFormat="false" ht="15" hidden="false" customHeight="false" outlineLevel="0" collapsed="false">
      <c r="A358" s="19" t="n">
        <f aca="false">DATE(Setup!$B$6,1,1)+353</f>
        <v>46376</v>
      </c>
      <c r="B358" s="16" t="n">
        <f aca="false">IF(YEAR($A358)&lt;&gt;Setup!$B$6,"",SUMIFS(Transactions!$G:$G,Transactions!$H:$H,B$4,Transactions!$A:$A,$A358))</f>
        <v>0</v>
      </c>
      <c r="C358" s="16" t="n">
        <f aca="false">IF(YEAR($A358)&lt;&gt;Setup!$B$6,"",SUMIFS(Transactions!$G:$G,Transactions!$H:$H,C$4,Transactions!$A:$A,$A358))</f>
        <v>0</v>
      </c>
      <c r="D358" s="16" t="n">
        <f aca="false">IF(YEAR($A358)&lt;&gt;Setup!$B$6,"",SUMIFS(Transactions!$G:$G,Transactions!$H:$H,D$4,Transactions!$A:$A,$A358))</f>
        <v>0</v>
      </c>
      <c r="E358" s="16" t="n">
        <f aca="false">IF(YEAR($A358)&lt;&gt;Setup!$B$6,"",SUMIFS(Transactions!$G:$G,Transactions!$H:$H,E$4,Transactions!$A:$A,$A358))</f>
        <v>0</v>
      </c>
      <c r="F358" s="16" t="n">
        <f aca="false">IF(YEAR($A358)&lt;&gt;Setup!$B$6,"",SUMIFS(Transactions!$G:$G,Transactions!$H:$H,F$4,Transactions!$A:$A,$A358))</f>
        <v>0</v>
      </c>
      <c r="G358" s="16" t="n">
        <f aca="false">IF(YEAR($A358)&lt;&gt;Setup!$B$6,"",SUMIFS(Transactions!$G:$G,Transactions!$H:$H,G$4,Transactions!$A:$A,$A358))</f>
        <v>0</v>
      </c>
      <c r="H358" s="16" t="n">
        <f aca="false">IF(YEAR($A358)&lt;&gt;Setup!$B$6,"",SUMIFS(Transactions!$G:$G,Transactions!$H:$H,H$4,Transactions!$A:$A,$A358))</f>
        <v>0</v>
      </c>
      <c r="I358" s="16" t="n">
        <f aca="false">IF(YEAR($A358)&lt;&gt;Setup!$B$6,"",SUMIFS(Transactions!$G:$G,Transactions!$H:$H,I$4,Transactions!$A:$A,$A358))</f>
        <v>0</v>
      </c>
      <c r="J358" s="16" t="n">
        <f aca="false">IF(YEAR($A358)&lt;&gt;Setup!$B$6,"",SUMIFS(Transactions!$G:$G,Transactions!$H:$H,J$4,Transactions!$A:$A,$A358))</f>
        <v>0</v>
      </c>
      <c r="K358" s="16" t="n">
        <f aca="false">IF(YEAR($A358)&lt;&gt;Setup!$B$6,"",SUMIFS(Transactions!$G:$G,Transactions!$H:$H,K$4,Transactions!$A:$A,$A358))</f>
        <v>0</v>
      </c>
      <c r="L358" s="16" t="n">
        <f aca="false">IF(YEAR($A358)&lt;&gt;Setup!$B$6,"",SUMIFS(Transactions!$G:$G,Transactions!$H:$H,L$4,Transactions!$A:$A,$A358))</f>
        <v>0</v>
      </c>
      <c r="M358" s="16" t="n">
        <f aca="false">IF(YEAR($A358)&lt;&gt;Setup!$B$6,"",SUMIFS(Transactions!$G:$G,Transactions!$H:$H,M$4,Transactions!$A:$A,$A358))</f>
        <v>0</v>
      </c>
      <c r="N358" s="16" t="n">
        <f aca="false">IF(YEAR($A358)&lt;&gt;Setup!$B$6,"",SUMIFS(Transactions!$G:$G,Transactions!$H:$H,N$4,Transactions!$A:$A,$A358))</f>
        <v>0</v>
      </c>
      <c r="O358" s="16" t="n">
        <f aca="false">IF(YEAR($A358)&lt;&gt;Setup!$B$6,"",SUMIFS(Transactions!$G:$G,Transactions!$H:$H,O$4,Transactions!$A:$A,$A358))</f>
        <v>0</v>
      </c>
      <c r="P358" s="16" t="n">
        <f aca="false">IF(YEAR($A358)&lt;&gt;Setup!$B$6,"",SUMIFS(Transactions!$G:$G,Transactions!$H:$H,P$4,Transactions!$A:$A,$A358))</f>
        <v>0</v>
      </c>
      <c r="Q358" s="16" t="n">
        <f aca="false">IF(YEAR($A358)&lt;&gt;Setup!$B$6,"",SUM(B358:C358))</f>
        <v>0</v>
      </c>
      <c r="R358" s="16" t="n">
        <f aca="false">IF(YEAR($A358)&lt;&gt;Setup!$B$6,"",SUM(D358:F358))</f>
        <v>0</v>
      </c>
      <c r="S358" s="16" t="n">
        <f aca="false">IF(YEAR($A358)&lt;&gt;Setup!$B$6,"",SUM(G358:L358))</f>
        <v>0</v>
      </c>
      <c r="T358" s="16" t="n">
        <f aca="false">IF(YEAR($A358)&lt;&gt;Setup!$B$6,"",SUM(M358:P358))</f>
        <v>0</v>
      </c>
      <c r="U358" s="20" t="n">
        <f aca="false">IF(YEAR($A358)&lt;&gt;Setup!$B$6,"",SUM(B358:P358))</f>
        <v>0</v>
      </c>
      <c r="V358" s="20" t="n">
        <f aca="false">IF(YEAR($A358)&lt;&gt;Setup!$B$6,"",N(V357)+U358)</f>
        <v>0</v>
      </c>
    </row>
    <row r="359" customFormat="false" ht="15" hidden="false" customHeight="false" outlineLevel="0" collapsed="false">
      <c r="A359" s="19" t="n">
        <f aca="false">DATE(Setup!$B$6,1,1)+354</f>
        <v>46377</v>
      </c>
      <c r="B359" s="16" t="n">
        <f aca="false">IF(YEAR($A359)&lt;&gt;Setup!$B$6,"",SUMIFS(Transactions!$G:$G,Transactions!$H:$H,B$4,Transactions!$A:$A,$A359))</f>
        <v>0</v>
      </c>
      <c r="C359" s="16" t="n">
        <f aca="false">IF(YEAR($A359)&lt;&gt;Setup!$B$6,"",SUMIFS(Transactions!$G:$G,Transactions!$H:$H,C$4,Transactions!$A:$A,$A359))</f>
        <v>0</v>
      </c>
      <c r="D359" s="16" t="n">
        <f aca="false">IF(YEAR($A359)&lt;&gt;Setup!$B$6,"",SUMIFS(Transactions!$G:$G,Transactions!$H:$H,D$4,Transactions!$A:$A,$A359))</f>
        <v>0</v>
      </c>
      <c r="E359" s="16" t="n">
        <f aca="false">IF(YEAR($A359)&lt;&gt;Setup!$B$6,"",SUMIFS(Transactions!$G:$G,Transactions!$H:$H,E$4,Transactions!$A:$A,$A359))</f>
        <v>0</v>
      </c>
      <c r="F359" s="16" t="n">
        <f aca="false">IF(YEAR($A359)&lt;&gt;Setup!$B$6,"",SUMIFS(Transactions!$G:$G,Transactions!$H:$H,F$4,Transactions!$A:$A,$A359))</f>
        <v>0</v>
      </c>
      <c r="G359" s="16" t="n">
        <f aca="false">IF(YEAR($A359)&lt;&gt;Setup!$B$6,"",SUMIFS(Transactions!$G:$G,Transactions!$H:$H,G$4,Transactions!$A:$A,$A359))</f>
        <v>0</v>
      </c>
      <c r="H359" s="16" t="n">
        <f aca="false">IF(YEAR($A359)&lt;&gt;Setup!$B$6,"",SUMIFS(Transactions!$G:$G,Transactions!$H:$H,H$4,Transactions!$A:$A,$A359))</f>
        <v>0</v>
      </c>
      <c r="I359" s="16" t="n">
        <f aca="false">IF(YEAR($A359)&lt;&gt;Setup!$B$6,"",SUMIFS(Transactions!$G:$G,Transactions!$H:$H,I$4,Transactions!$A:$A,$A359))</f>
        <v>0</v>
      </c>
      <c r="J359" s="16" t="n">
        <f aca="false">IF(YEAR($A359)&lt;&gt;Setup!$B$6,"",SUMIFS(Transactions!$G:$G,Transactions!$H:$H,J$4,Transactions!$A:$A,$A359))</f>
        <v>0</v>
      </c>
      <c r="K359" s="16" t="n">
        <f aca="false">IF(YEAR($A359)&lt;&gt;Setup!$B$6,"",SUMIFS(Transactions!$G:$G,Transactions!$H:$H,K$4,Transactions!$A:$A,$A359))</f>
        <v>0</v>
      </c>
      <c r="L359" s="16" t="n">
        <f aca="false">IF(YEAR($A359)&lt;&gt;Setup!$B$6,"",SUMIFS(Transactions!$G:$G,Transactions!$H:$H,L$4,Transactions!$A:$A,$A359))</f>
        <v>0</v>
      </c>
      <c r="M359" s="16" t="n">
        <f aca="false">IF(YEAR($A359)&lt;&gt;Setup!$B$6,"",SUMIFS(Transactions!$G:$G,Transactions!$H:$H,M$4,Transactions!$A:$A,$A359))</f>
        <v>0</v>
      </c>
      <c r="N359" s="16" t="n">
        <f aca="false">IF(YEAR($A359)&lt;&gt;Setup!$B$6,"",SUMIFS(Transactions!$G:$G,Transactions!$H:$H,N$4,Transactions!$A:$A,$A359))</f>
        <v>0</v>
      </c>
      <c r="O359" s="16" t="n">
        <f aca="false">IF(YEAR($A359)&lt;&gt;Setup!$B$6,"",SUMIFS(Transactions!$G:$G,Transactions!$H:$H,O$4,Transactions!$A:$A,$A359))</f>
        <v>0</v>
      </c>
      <c r="P359" s="16" t="n">
        <f aca="false">IF(YEAR($A359)&lt;&gt;Setup!$B$6,"",SUMIFS(Transactions!$G:$G,Transactions!$H:$H,P$4,Transactions!$A:$A,$A359))</f>
        <v>0</v>
      </c>
      <c r="Q359" s="16" t="n">
        <f aca="false">IF(YEAR($A359)&lt;&gt;Setup!$B$6,"",SUM(B359:C359))</f>
        <v>0</v>
      </c>
      <c r="R359" s="16" t="n">
        <f aca="false">IF(YEAR($A359)&lt;&gt;Setup!$B$6,"",SUM(D359:F359))</f>
        <v>0</v>
      </c>
      <c r="S359" s="16" t="n">
        <f aca="false">IF(YEAR($A359)&lt;&gt;Setup!$B$6,"",SUM(G359:L359))</f>
        <v>0</v>
      </c>
      <c r="T359" s="16" t="n">
        <f aca="false">IF(YEAR($A359)&lt;&gt;Setup!$B$6,"",SUM(M359:P359))</f>
        <v>0</v>
      </c>
      <c r="U359" s="20" t="n">
        <f aca="false">IF(YEAR($A359)&lt;&gt;Setup!$B$6,"",SUM(B359:P359))</f>
        <v>0</v>
      </c>
      <c r="V359" s="20" t="n">
        <f aca="false">IF(YEAR($A359)&lt;&gt;Setup!$B$6,"",N(V358)+U359)</f>
        <v>0</v>
      </c>
    </row>
    <row r="360" customFormat="false" ht="15" hidden="false" customHeight="false" outlineLevel="0" collapsed="false">
      <c r="A360" s="19" t="n">
        <f aca="false">DATE(Setup!$B$6,1,1)+355</f>
        <v>46378</v>
      </c>
      <c r="B360" s="16" t="n">
        <f aca="false">IF(YEAR($A360)&lt;&gt;Setup!$B$6,"",SUMIFS(Transactions!$G:$G,Transactions!$H:$H,B$4,Transactions!$A:$A,$A360))</f>
        <v>0</v>
      </c>
      <c r="C360" s="16" t="n">
        <f aca="false">IF(YEAR($A360)&lt;&gt;Setup!$B$6,"",SUMIFS(Transactions!$G:$G,Transactions!$H:$H,C$4,Transactions!$A:$A,$A360))</f>
        <v>0</v>
      </c>
      <c r="D360" s="16" t="n">
        <f aca="false">IF(YEAR($A360)&lt;&gt;Setup!$B$6,"",SUMIFS(Transactions!$G:$G,Transactions!$H:$H,D$4,Transactions!$A:$A,$A360))</f>
        <v>0</v>
      </c>
      <c r="E360" s="16" t="n">
        <f aca="false">IF(YEAR($A360)&lt;&gt;Setup!$B$6,"",SUMIFS(Transactions!$G:$G,Transactions!$H:$H,E$4,Transactions!$A:$A,$A360))</f>
        <v>0</v>
      </c>
      <c r="F360" s="16" t="n">
        <f aca="false">IF(YEAR($A360)&lt;&gt;Setup!$B$6,"",SUMIFS(Transactions!$G:$G,Transactions!$H:$H,F$4,Transactions!$A:$A,$A360))</f>
        <v>0</v>
      </c>
      <c r="G360" s="16" t="n">
        <f aca="false">IF(YEAR($A360)&lt;&gt;Setup!$B$6,"",SUMIFS(Transactions!$G:$G,Transactions!$H:$H,G$4,Transactions!$A:$A,$A360))</f>
        <v>0</v>
      </c>
      <c r="H360" s="16" t="n">
        <f aca="false">IF(YEAR($A360)&lt;&gt;Setup!$B$6,"",SUMIFS(Transactions!$G:$G,Transactions!$H:$H,H$4,Transactions!$A:$A,$A360))</f>
        <v>0</v>
      </c>
      <c r="I360" s="16" t="n">
        <f aca="false">IF(YEAR($A360)&lt;&gt;Setup!$B$6,"",SUMIFS(Transactions!$G:$G,Transactions!$H:$H,I$4,Transactions!$A:$A,$A360))</f>
        <v>0</v>
      </c>
      <c r="J360" s="16" t="n">
        <f aca="false">IF(YEAR($A360)&lt;&gt;Setup!$B$6,"",SUMIFS(Transactions!$G:$G,Transactions!$H:$H,J$4,Transactions!$A:$A,$A360))</f>
        <v>0</v>
      </c>
      <c r="K360" s="16" t="n">
        <f aca="false">IF(YEAR($A360)&lt;&gt;Setup!$B$6,"",SUMIFS(Transactions!$G:$G,Transactions!$H:$H,K$4,Transactions!$A:$A,$A360))</f>
        <v>0</v>
      </c>
      <c r="L360" s="16" t="n">
        <f aca="false">IF(YEAR($A360)&lt;&gt;Setup!$B$6,"",SUMIFS(Transactions!$G:$G,Transactions!$H:$H,L$4,Transactions!$A:$A,$A360))</f>
        <v>0</v>
      </c>
      <c r="M360" s="16" t="n">
        <f aca="false">IF(YEAR($A360)&lt;&gt;Setup!$B$6,"",SUMIFS(Transactions!$G:$G,Transactions!$H:$H,M$4,Transactions!$A:$A,$A360))</f>
        <v>0</v>
      </c>
      <c r="N360" s="16" t="n">
        <f aca="false">IF(YEAR($A360)&lt;&gt;Setup!$B$6,"",SUMIFS(Transactions!$G:$G,Transactions!$H:$H,N$4,Transactions!$A:$A,$A360))</f>
        <v>0</v>
      </c>
      <c r="O360" s="16" t="n">
        <f aca="false">IF(YEAR($A360)&lt;&gt;Setup!$B$6,"",SUMIFS(Transactions!$G:$G,Transactions!$H:$H,O$4,Transactions!$A:$A,$A360))</f>
        <v>0</v>
      </c>
      <c r="P360" s="16" t="n">
        <f aca="false">IF(YEAR($A360)&lt;&gt;Setup!$B$6,"",SUMIFS(Transactions!$G:$G,Transactions!$H:$H,P$4,Transactions!$A:$A,$A360))</f>
        <v>0</v>
      </c>
      <c r="Q360" s="16" t="n">
        <f aca="false">IF(YEAR($A360)&lt;&gt;Setup!$B$6,"",SUM(B360:C360))</f>
        <v>0</v>
      </c>
      <c r="R360" s="16" t="n">
        <f aca="false">IF(YEAR($A360)&lt;&gt;Setup!$B$6,"",SUM(D360:F360))</f>
        <v>0</v>
      </c>
      <c r="S360" s="16" t="n">
        <f aca="false">IF(YEAR($A360)&lt;&gt;Setup!$B$6,"",SUM(G360:L360))</f>
        <v>0</v>
      </c>
      <c r="T360" s="16" t="n">
        <f aca="false">IF(YEAR($A360)&lt;&gt;Setup!$B$6,"",SUM(M360:P360))</f>
        <v>0</v>
      </c>
      <c r="U360" s="20" t="n">
        <f aca="false">IF(YEAR($A360)&lt;&gt;Setup!$B$6,"",SUM(B360:P360))</f>
        <v>0</v>
      </c>
      <c r="V360" s="20" t="n">
        <f aca="false">IF(YEAR($A360)&lt;&gt;Setup!$B$6,"",N(V359)+U360)</f>
        <v>0</v>
      </c>
    </row>
    <row r="361" customFormat="false" ht="15" hidden="false" customHeight="false" outlineLevel="0" collapsed="false">
      <c r="A361" s="19" t="n">
        <f aca="false">DATE(Setup!$B$6,1,1)+356</f>
        <v>46379</v>
      </c>
      <c r="B361" s="16" t="n">
        <f aca="false">IF(YEAR($A361)&lt;&gt;Setup!$B$6,"",SUMIFS(Transactions!$G:$G,Transactions!$H:$H,B$4,Transactions!$A:$A,$A361))</f>
        <v>0</v>
      </c>
      <c r="C361" s="16" t="n">
        <f aca="false">IF(YEAR($A361)&lt;&gt;Setup!$B$6,"",SUMIFS(Transactions!$G:$G,Transactions!$H:$H,C$4,Transactions!$A:$A,$A361))</f>
        <v>0</v>
      </c>
      <c r="D361" s="16" t="n">
        <f aca="false">IF(YEAR($A361)&lt;&gt;Setup!$B$6,"",SUMIFS(Transactions!$G:$G,Transactions!$H:$H,D$4,Transactions!$A:$A,$A361))</f>
        <v>0</v>
      </c>
      <c r="E361" s="16" t="n">
        <f aca="false">IF(YEAR($A361)&lt;&gt;Setup!$B$6,"",SUMIFS(Transactions!$G:$G,Transactions!$H:$H,E$4,Transactions!$A:$A,$A361))</f>
        <v>0</v>
      </c>
      <c r="F361" s="16" t="n">
        <f aca="false">IF(YEAR($A361)&lt;&gt;Setup!$B$6,"",SUMIFS(Transactions!$G:$G,Transactions!$H:$H,F$4,Transactions!$A:$A,$A361))</f>
        <v>0</v>
      </c>
      <c r="G361" s="16" t="n">
        <f aca="false">IF(YEAR($A361)&lt;&gt;Setup!$B$6,"",SUMIFS(Transactions!$G:$G,Transactions!$H:$H,G$4,Transactions!$A:$A,$A361))</f>
        <v>0</v>
      </c>
      <c r="H361" s="16" t="n">
        <f aca="false">IF(YEAR($A361)&lt;&gt;Setup!$B$6,"",SUMIFS(Transactions!$G:$G,Transactions!$H:$H,H$4,Transactions!$A:$A,$A361))</f>
        <v>0</v>
      </c>
      <c r="I361" s="16" t="n">
        <f aca="false">IF(YEAR($A361)&lt;&gt;Setup!$B$6,"",SUMIFS(Transactions!$G:$G,Transactions!$H:$H,I$4,Transactions!$A:$A,$A361))</f>
        <v>0</v>
      </c>
      <c r="J361" s="16" t="n">
        <f aca="false">IF(YEAR($A361)&lt;&gt;Setup!$B$6,"",SUMIFS(Transactions!$G:$G,Transactions!$H:$H,J$4,Transactions!$A:$A,$A361))</f>
        <v>0</v>
      </c>
      <c r="K361" s="16" t="n">
        <f aca="false">IF(YEAR($A361)&lt;&gt;Setup!$B$6,"",SUMIFS(Transactions!$G:$G,Transactions!$H:$H,K$4,Transactions!$A:$A,$A361))</f>
        <v>0</v>
      </c>
      <c r="L361" s="16" t="n">
        <f aca="false">IF(YEAR($A361)&lt;&gt;Setup!$B$6,"",SUMIFS(Transactions!$G:$G,Transactions!$H:$H,L$4,Transactions!$A:$A,$A361))</f>
        <v>0</v>
      </c>
      <c r="M361" s="16" t="n">
        <f aca="false">IF(YEAR($A361)&lt;&gt;Setup!$B$6,"",SUMIFS(Transactions!$G:$G,Transactions!$H:$H,M$4,Transactions!$A:$A,$A361))</f>
        <v>0</v>
      </c>
      <c r="N361" s="16" t="n">
        <f aca="false">IF(YEAR($A361)&lt;&gt;Setup!$B$6,"",SUMIFS(Transactions!$G:$G,Transactions!$H:$H,N$4,Transactions!$A:$A,$A361))</f>
        <v>0</v>
      </c>
      <c r="O361" s="16" t="n">
        <f aca="false">IF(YEAR($A361)&lt;&gt;Setup!$B$6,"",SUMIFS(Transactions!$G:$G,Transactions!$H:$H,O$4,Transactions!$A:$A,$A361))</f>
        <v>0</v>
      </c>
      <c r="P361" s="16" t="n">
        <f aca="false">IF(YEAR($A361)&lt;&gt;Setup!$B$6,"",SUMIFS(Transactions!$G:$G,Transactions!$H:$H,P$4,Transactions!$A:$A,$A361))</f>
        <v>0</v>
      </c>
      <c r="Q361" s="16" t="n">
        <f aca="false">IF(YEAR($A361)&lt;&gt;Setup!$B$6,"",SUM(B361:C361))</f>
        <v>0</v>
      </c>
      <c r="R361" s="16" t="n">
        <f aca="false">IF(YEAR($A361)&lt;&gt;Setup!$B$6,"",SUM(D361:F361))</f>
        <v>0</v>
      </c>
      <c r="S361" s="16" t="n">
        <f aca="false">IF(YEAR($A361)&lt;&gt;Setup!$B$6,"",SUM(G361:L361))</f>
        <v>0</v>
      </c>
      <c r="T361" s="16" t="n">
        <f aca="false">IF(YEAR($A361)&lt;&gt;Setup!$B$6,"",SUM(M361:P361))</f>
        <v>0</v>
      </c>
      <c r="U361" s="20" t="n">
        <f aca="false">IF(YEAR($A361)&lt;&gt;Setup!$B$6,"",SUM(B361:P361))</f>
        <v>0</v>
      </c>
      <c r="V361" s="20" t="n">
        <f aca="false">IF(YEAR($A361)&lt;&gt;Setup!$B$6,"",N(V360)+U361)</f>
        <v>0</v>
      </c>
    </row>
    <row r="362" customFormat="false" ht="15" hidden="false" customHeight="false" outlineLevel="0" collapsed="false">
      <c r="A362" s="19" t="n">
        <f aca="false">DATE(Setup!$B$6,1,1)+357</f>
        <v>46380</v>
      </c>
      <c r="B362" s="16" t="n">
        <f aca="false">IF(YEAR($A362)&lt;&gt;Setup!$B$6,"",SUMIFS(Transactions!$G:$G,Transactions!$H:$H,B$4,Transactions!$A:$A,$A362))</f>
        <v>0</v>
      </c>
      <c r="C362" s="16" t="n">
        <f aca="false">IF(YEAR($A362)&lt;&gt;Setup!$B$6,"",SUMIFS(Transactions!$G:$G,Transactions!$H:$H,C$4,Transactions!$A:$A,$A362))</f>
        <v>0</v>
      </c>
      <c r="D362" s="16" t="n">
        <f aca="false">IF(YEAR($A362)&lt;&gt;Setup!$B$6,"",SUMIFS(Transactions!$G:$G,Transactions!$H:$H,D$4,Transactions!$A:$A,$A362))</f>
        <v>0</v>
      </c>
      <c r="E362" s="16" t="n">
        <f aca="false">IF(YEAR($A362)&lt;&gt;Setup!$B$6,"",SUMIFS(Transactions!$G:$G,Transactions!$H:$H,E$4,Transactions!$A:$A,$A362))</f>
        <v>0</v>
      </c>
      <c r="F362" s="16" t="n">
        <f aca="false">IF(YEAR($A362)&lt;&gt;Setup!$B$6,"",SUMIFS(Transactions!$G:$G,Transactions!$H:$H,F$4,Transactions!$A:$A,$A362))</f>
        <v>0</v>
      </c>
      <c r="G362" s="16" t="n">
        <f aca="false">IF(YEAR($A362)&lt;&gt;Setup!$B$6,"",SUMIFS(Transactions!$G:$G,Transactions!$H:$H,G$4,Transactions!$A:$A,$A362))</f>
        <v>0</v>
      </c>
      <c r="H362" s="16" t="n">
        <f aca="false">IF(YEAR($A362)&lt;&gt;Setup!$B$6,"",SUMIFS(Transactions!$G:$G,Transactions!$H:$H,H$4,Transactions!$A:$A,$A362))</f>
        <v>0</v>
      </c>
      <c r="I362" s="16" t="n">
        <f aca="false">IF(YEAR($A362)&lt;&gt;Setup!$B$6,"",SUMIFS(Transactions!$G:$G,Transactions!$H:$H,I$4,Transactions!$A:$A,$A362))</f>
        <v>0</v>
      </c>
      <c r="J362" s="16" t="n">
        <f aca="false">IF(YEAR($A362)&lt;&gt;Setup!$B$6,"",SUMIFS(Transactions!$G:$G,Transactions!$H:$H,J$4,Transactions!$A:$A,$A362))</f>
        <v>0</v>
      </c>
      <c r="K362" s="16" t="n">
        <f aca="false">IF(YEAR($A362)&lt;&gt;Setup!$B$6,"",SUMIFS(Transactions!$G:$G,Transactions!$H:$H,K$4,Transactions!$A:$A,$A362))</f>
        <v>0</v>
      </c>
      <c r="L362" s="16" t="n">
        <f aca="false">IF(YEAR($A362)&lt;&gt;Setup!$B$6,"",SUMIFS(Transactions!$G:$G,Transactions!$H:$H,L$4,Transactions!$A:$A,$A362))</f>
        <v>0</v>
      </c>
      <c r="M362" s="16" t="n">
        <f aca="false">IF(YEAR($A362)&lt;&gt;Setup!$B$6,"",SUMIFS(Transactions!$G:$G,Transactions!$H:$H,M$4,Transactions!$A:$A,$A362))</f>
        <v>0</v>
      </c>
      <c r="N362" s="16" t="n">
        <f aca="false">IF(YEAR($A362)&lt;&gt;Setup!$B$6,"",SUMIFS(Transactions!$G:$G,Transactions!$H:$H,N$4,Transactions!$A:$A,$A362))</f>
        <v>0</v>
      </c>
      <c r="O362" s="16" t="n">
        <f aca="false">IF(YEAR($A362)&lt;&gt;Setup!$B$6,"",SUMIFS(Transactions!$G:$G,Transactions!$H:$H,O$4,Transactions!$A:$A,$A362))</f>
        <v>0</v>
      </c>
      <c r="P362" s="16" t="n">
        <f aca="false">IF(YEAR($A362)&lt;&gt;Setup!$B$6,"",SUMIFS(Transactions!$G:$G,Transactions!$H:$H,P$4,Transactions!$A:$A,$A362))</f>
        <v>0</v>
      </c>
      <c r="Q362" s="16" t="n">
        <f aca="false">IF(YEAR($A362)&lt;&gt;Setup!$B$6,"",SUM(B362:C362))</f>
        <v>0</v>
      </c>
      <c r="R362" s="16" t="n">
        <f aca="false">IF(YEAR($A362)&lt;&gt;Setup!$B$6,"",SUM(D362:F362))</f>
        <v>0</v>
      </c>
      <c r="S362" s="16" t="n">
        <f aca="false">IF(YEAR($A362)&lt;&gt;Setup!$B$6,"",SUM(G362:L362))</f>
        <v>0</v>
      </c>
      <c r="T362" s="16" t="n">
        <f aca="false">IF(YEAR($A362)&lt;&gt;Setup!$B$6,"",SUM(M362:P362))</f>
        <v>0</v>
      </c>
      <c r="U362" s="20" t="n">
        <f aca="false">IF(YEAR($A362)&lt;&gt;Setup!$B$6,"",SUM(B362:P362))</f>
        <v>0</v>
      </c>
      <c r="V362" s="20" t="n">
        <f aca="false">IF(YEAR($A362)&lt;&gt;Setup!$B$6,"",N(V361)+U362)</f>
        <v>0</v>
      </c>
    </row>
    <row r="363" customFormat="false" ht="15" hidden="false" customHeight="false" outlineLevel="0" collapsed="false">
      <c r="A363" s="19" t="n">
        <f aca="false">DATE(Setup!$B$6,1,1)+358</f>
        <v>46381</v>
      </c>
      <c r="B363" s="16" t="n">
        <f aca="false">IF(YEAR($A363)&lt;&gt;Setup!$B$6,"",SUMIFS(Transactions!$G:$G,Transactions!$H:$H,B$4,Transactions!$A:$A,$A363))</f>
        <v>0</v>
      </c>
      <c r="C363" s="16" t="n">
        <f aca="false">IF(YEAR($A363)&lt;&gt;Setup!$B$6,"",SUMIFS(Transactions!$G:$G,Transactions!$H:$H,C$4,Transactions!$A:$A,$A363))</f>
        <v>0</v>
      </c>
      <c r="D363" s="16" t="n">
        <f aca="false">IF(YEAR($A363)&lt;&gt;Setup!$B$6,"",SUMIFS(Transactions!$G:$G,Transactions!$H:$H,D$4,Transactions!$A:$A,$A363))</f>
        <v>0</v>
      </c>
      <c r="E363" s="16" t="n">
        <f aca="false">IF(YEAR($A363)&lt;&gt;Setup!$B$6,"",SUMIFS(Transactions!$G:$G,Transactions!$H:$H,E$4,Transactions!$A:$A,$A363))</f>
        <v>0</v>
      </c>
      <c r="F363" s="16" t="n">
        <f aca="false">IF(YEAR($A363)&lt;&gt;Setup!$B$6,"",SUMIFS(Transactions!$G:$G,Transactions!$H:$H,F$4,Transactions!$A:$A,$A363))</f>
        <v>0</v>
      </c>
      <c r="G363" s="16" t="n">
        <f aca="false">IF(YEAR($A363)&lt;&gt;Setup!$B$6,"",SUMIFS(Transactions!$G:$G,Transactions!$H:$H,G$4,Transactions!$A:$A,$A363))</f>
        <v>0</v>
      </c>
      <c r="H363" s="16" t="n">
        <f aca="false">IF(YEAR($A363)&lt;&gt;Setup!$B$6,"",SUMIFS(Transactions!$G:$G,Transactions!$H:$H,H$4,Transactions!$A:$A,$A363))</f>
        <v>0</v>
      </c>
      <c r="I363" s="16" t="n">
        <f aca="false">IF(YEAR($A363)&lt;&gt;Setup!$B$6,"",SUMIFS(Transactions!$G:$G,Transactions!$H:$H,I$4,Transactions!$A:$A,$A363))</f>
        <v>0</v>
      </c>
      <c r="J363" s="16" t="n">
        <f aca="false">IF(YEAR($A363)&lt;&gt;Setup!$B$6,"",SUMIFS(Transactions!$G:$G,Transactions!$H:$H,J$4,Transactions!$A:$A,$A363))</f>
        <v>0</v>
      </c>
      <c r="K363" s="16" t="n">
        <f aca="false">IF(YEAR($A363)&lt;&gt;Setup!$B$6,"",SUMIFS(Transactions!$G:$G,Transactions!$H:$H,K$4,Transactions!$A:$A,$A363))</f>
        <v>0</v>
      </c>
      <c r="L363" s="16" t="n">
        <f aca="false">IF(YEAR($A363)&lt;&gt;Setup!$B$6,"",SUMIFS(Transactions!$G:$G,Transactions!$H:$H,L$4,Transactions!$A:$A,$A363))</f>
        <v>0</v>
      </c>
      <c r="M363" s="16" t="n">
        <f aca="false">IF(YEAR($A363)&lt;&gt;Setup!$B$6,"",SUMIFS(Transactions!$G:$G,Transactions!$H:$H,M$4,Transactions!$A:$A,$A363))</f>
        <v>0</v>
      </c>
      <c r="N363" s="16" t="n">
        <f aca="false">IF(YEAR($A363)&lt;&gt;Setup!$B$6,"",SUMIFS(Transactions!$G:$G,Transactions!$H:$H,N$4,Transactions!$A:$A,$A363))</f>
        <v>0</v>
      </c>
      <c r="O363" s="16" t="n">
        <f aca="false">IF(YEAR($A363)&lt;&gt;Setup!$B$6,"",SUMIFS(Transactions!$G:$G,Transactions!$H:$H,O$4,Transactions!$A:$A,$A363))</f>
        <v>0</v>
      </c>
      <c r="P363" s="16" t="n">
        <f aca="false">IF(YEAR($A363)&lt;&gt;Setup!$B$6,"",SUMIFS(Transactions!$G:$G,Transactions!$H:$H,P$4,Transactions!$A:$A,$A363))</f>
        <v>0</v>
      </c>
      <c r="Q363" s="16" t="n">
        <f aca="false">IF(YEAR($A363)&lt;&gt;Setup!$B$6,"",SUM(B363:C363))</f>
        <v>0</v>
      </c>
      <c r="R363" s="16" t="n">
        <f aca="false">IF(YEAR($A363)&lt;&gt;Setup!$B$6,"",SUM(D363:F363))</f>
        <v>0</v>
      </c>
      <c r="S363" s="16" t="n">
        <f aca="false">IF(YEAR($A363)&lt;&gt;Setup!$B$6,"",SUM(G363:L363))</f>
        <v>0</v>
      </c>
      <c r="T363" s="16" t="n">
        <f aca="false">IF(YEAR($A363)&lt;&gt;Setup!$B$6,"",SUM(M363:P363))</f>
        <v>0</v>
      </c>
      <c r="U363" s="20" t="n">
        <f aca="false">IF(YEAR($A363)&lt;&gt;Setup!$B$6,"",SUM(B363:P363))</f>
        <v>0</v>
      </c>
      <c r="V363" s="20" t="n">
        <f aca="false">IF(YEAR($A363)&lt;&gt;Setup!$B$6,"",N(V362)+U363)</f>
        <v>0</v>
      </c>
    </row>
    <row r="364" customFormat="false" ht="15" hidden="false" customHeight="false" outlineLevel="0" collapsed="false">
      <c r="A364" s="19" t="n">
        <f aca="false">DATE(Setup!$B$6,1,1)+359</f>
        <v>46382</v>
      </c>
      <c r="B364" s="16" t="n">
        <f aca="false">IF(YEAR($A364)&lt;&gt;Setup!$B$6,"",SUMIFS(Transactions!$G:$G,Transactions!$H:$H,B$4,Transactions!$A:$A,$A364))</f>
        <v>0</v>
      </c>
      <c r="C364" s="16" t="n">
        <f aca="false">IF(YEAR($A364)&lt;&gt;Setup!$B$6,"",SUMIFS(Transactions!$G:$G,Transactions!$H:$H,C$4,Transactions!$A:$A,$A364))</f>
        <v>0</v>
      </c>
      <c r="D364" s="16" t="n">
        <f aca="false">IF(YEAR($A364)&lt;&gt;Setup!$B$6,"",SUMIFS(Transactions!$G:$G,Transactions!$H:$H,D$4,Transactions!$A:$A,$A364))</f>
        <v>0</v>
      </c>
      <c r="E364" s="16" t="n">
        <f aca="false">IF(YEAR($A364)&lt;&gt;Setup!$B$6,"",SUMIFS(Transactions!$G:$G,Transactions!$H:$H,E$4,Transactions!$A:$A,$A364))</f>
        <v>0</v>
      </c>
      <c r="F364" s="16" t="n">
        <f aca="false">IF(YEAR($A364)&lt;&gt;Setup!$B$6,"",SUMIFS(Transactions!$G:$G,Transactions!$H:$H,F$4,Transactions!$A:$A,$A364))</f>
        <v>0</v>
      </c>
      <c r="G364" s="16" t="n">
        <f aca="false">IF(YEAR($A364)&lt;&gt;Setup!$B$6,"",SUMIFS(Transactions!$G:$G,Transactions!$H:$H,G$4,Transactions!$A:$A,$A364))</f>
        <v>0</v>
      </c>
      <c r="H364" s="16" t="n">
        <f aca="false">IF(YEAR($A364)&lt;&gt;Setup!$B$6,"",SUMIFS(Transactions!$G:$G,Transactions!$H:$H,H$4,Transactions!$A:$A,$A364))</f>
        <v>0</v>
      </c>
      <c r="I364" s="16" t="n">
        <f aca="false">IF(YEAR($A364)&lt;&gt;Setup!$B$6,"",SUMIFS(Transactions!$G:$G,Transactions!$H:$H,I$4,Transactions!$A:$A,$A364))</f>
        <v>0</v>
      </c>
      <c r="J364" s="16" t="n">
        <f aca="false">IF(YEAR($A364)&lt;&gt;Setup!$B$6,"",SUMIFS(Transactions!$G:$G,Transactions!$H:$H,J$4,Transactions!$A:$A,$A364))</f>
        <v>0</v>
      </c>
      <c r="K364" s="16" t="n">
        <f aca="false">IF(YEAR($A364)&lt;&gt;Setup!$B$6,"",SUMIFS(Transactions!$G:$G,Transactions!$H:$H,K$4,Transactions!$A:$A,$A364))</f>
        <v>0</v>
      </c>
      <c r="L364" s="16" t="n">
        <f aca="false">IF(YEAR($A364)&lt;&gt;Setup!$B$6,"",SUMIFS(Transactions!$G:$G,Transactions!$H:$H,L$4,Transactions!$A:$A,$A364))</f>
        <v>0</v>
      </c>
      <c r="M364" s="16" t="n">
        <f aca="false">IF(YEAR($A364)&lt;&gt;Setup!$B$6,"",SUMIFS(Transactions!$G:$G,Transactions!$H:$H,M$4,Transactions!$A:$A,$A364))</f>
        <v>0</v>
      </c>
      <c r="N364" s="16" t="n">
        <f aca="false">IF(YEAR($A364)&lt;&gt;Setup!$B$6,"",SUMIFS(Transactions!$G:$G,Transactions!$H:$H,N$4,Transactions!$A:$A,$A364))</f>
        <v>0</v>
      </c>
      <c r="O364" s="16" t="n">
        <f aca="false">IF(YEAR($A364)&lt;&gt;Setup!$B$6,"",SUMIFS(Transactions!$G:$G,Transactions!$H:$H,O$4,Transactions!$A:$A,$A364))</f>
        <v>0</v>
      </c>
      <c r="P364" s="16" t="n">
        <f aca="false">IF(YEAR($A364)&lt;&gt;Setup!$B$6,"",SUMIFS(Transactions!$G:$G,Transactions!$H:$H,P$4,Transactions!$A:$A,$A364))</f>
        <v>0</v>
      </c>
      <c r="Q364" s="16" t="n">
        <f aca="false">IF(YEAR($A364)&lt;&gt;Setup!$B$6,"",SUM(B364:C364))</f>
        <v>0</v>
      </c>
      <c r="R364" s="16" t="n">
        <f aca="false">IF(YEAR($A364)&lt;&gt;Setup!$B$6,"",SUM(D364:F364))</f>
        <v>0</v>
      </c>
      <c r="S364" s="16" t="n">
        <f aca="false">IF(YEAR($A364)&lt;&gt;Setup!$B$6,"",SUM(G364:L364))</f>
        <v>0</v>
      </c>
      <c r="T364" s="16" t="n">
        <f aca="false">IF(YEAR($A364)&lt;&gt;Setup!$B$6,"",SUM(M364:P364))</f>
        <v>0</v>
      </c>
      <c r="U364" s="20" t="n">
        <f aca="false">IF(YEAR($A364)&lt;&gt;Setup!$B$6,"",SUM(B364:P364))</f>
        <v>0</v>
      </c>
      <c r="V364" s="20" t="n">
        <f aca="false">IF(YEAR($A364)&lt;&gt;Setup!$B$6,"",N(V363)+U364)</f>
        <v>0</v>
      </c>
    </row>
    <row r="365" customFormat="false" ht="15" hidden="false" customHeight="false" outlineLevel="0" collapsed="false">
      <c r="A365" s="19" t="n">
        <f aca="false">DATE(Setup!$B$6,1,1)+360</f>
        <v>46383</v>
      </c>
      <c r="B365" s="16" t="n">
        <f aca="false">IF(YEAR($A365)&lt;&gt;Setup!$B$6,"",SUMIFS(Transactions!$G:$G,Transactions!$H:$H,B$4,Transactions!$A:$A,$A365))</f>
        <v>0</v>
      </c>
      <c r="C365" s="16" t="n">
        <f aca="false">IF(YEAR($A365)&lt;&gt;Setup!$B$6,"",SUMIFS(Transactions!$G:$G,Transactions!$H:$H,C$4,Transactions!$A:$A,$A365))</f>
        <v>0</v>
      </c>
      <c r="D365" s="16" t="n">
        <f aca="false">IF(YEAR($A365)&lt;&gt;Setup!$B$6,"",SUMIFS(Transactions!$G:$G,Transactions!$H:$H,D$4,Transactions!$A:$A,$A365))</f>
        <v>0</v>
      </c>
      <c r="E365" s="16" t="n">
        <f aca="false">IF(YEAR($A365)&lt;&gt;Setup!$B$6,"",SUMIFS(Transactions!$G:$G,Transactions!$H:$H,E$4,Transactions!$A:$A,$A365))</f>
        <v>0</v>
      </c>
      <c r="F365" s="16" t="n">
        <f aca="false">IF(YEAR($A365)&lt;&gt;Setup!$B$6,"",SUMIFS(Transactions!$G:$G,Transactions!$H:$H,F$4,Transactions!$A:$A,$A365))</f>
        <v>0</v>
      </c>
      <c r="G365" s="16" t="n">
        <f aca="false">IF(YEAR($A365)&lt;&gt;Setup!$B$6,"",SUMIFS(Transactions!$G:$G,Transactions!$H:$H,G$4,Transactions!$A:$A,$A365))</f>
        <v>0</v>
      </c>
      <c r="H365" s="16" t="n">
        <f aca="false">IF(YEAR($A365)&lt;&gt;Setup!$B$6,"",SUMIFS(Transactions!$G:$G,Transactions!$H:$H,H$4,Transactions!$A:$A,$A365))</f>
        <v>0</v>
      </c>
      <c r="I365" s="16" t="n">
        <f aca="false">IF(YEAR($A365)&lt;&gt;Setup!$B$6,"",SUMIFS(Transactions!$G:$G,Transactions!$H:$H,I$4,Transactions!$A:$A,$A365))</f>
        <v>0</v>
      </c>
      <c r="J365" s="16" t="n">
        <f aca="false">IF(YEAR($A365)&lt;&gt;Setup!$B$6,"",SUMIFS(Transactions!$G:$G,Transactions!$H:$H,J$4,Transactions!$A:$A,$A365))</f>
        <v>0</v>
      </c>
      <c r="K365" s="16" t="n">
        <f aca="false">IF(YEAR($A365)&lt;&gt;Setup!$B$6,"",SUMIFS(Transactions!$G:$G,Transactions!$H:$H,K$4,Transactions!$A:$A,$A365))</f>
        <v>0</v>
      </c>
      <c r="L365" s="16" t="n">
        <f aca="false">IF(YEAR($A365)&lt;&gt;Setup!$B$6,"",SUMIFS(Transactions!$G:$G,Transactions!$H:$H,L$4,Transactions!$A:$A,$A365))</f>
        <v>0</v>
      </c>
      <c r="M365" s="16" t="n">
        <f aca="false">IF(YEAR($A365)&lt;&gt;Setup!$B$6,"",SUMIFS(Transactions!$G:$G,Transactions!$H:$H,M$4,Transactions!$A:$A,$A365))</f>
        <v>0</v>
      </c>
      <c r="N365" s="16" t="n">
        <f aca="false">IF(YEAR($A365)&lt;&gt;Setup!$B$6,"",SUMIFS(Transactions!$G:$G,Transactions!$H:$H,N$4,Transactions!$A:$A,$A365))</f>
        <v>0</v>
      </c>
      <c r="O365" s="16" t="n">
        <f aca="false">IF(YEAR($A365)&lt;&gt;Setup!$B$6,"",SUMIFS(Transactions!$G:$G,Transactions!$H:$H,O$4,Transactions!$A:$A,$A365))</f>
        <v>0</v>
      </c>
      <c r="P365" s="16" t="n">
        <f aca="false">IF(YEAR($A365)&lt;&gt;Setup!$B$6,"",SUMIFS(Transactions!$G:$G,Transactions!$H:$H,P$4,Transactions!$A:$A,$A365))</f>
        <v>0</v>
      </c>
      <c r="Q365" s="16" t="n">
        <f aca="false">IF(YEAR($A365)&lt;&gt;Setup!$B$6,"",SUM(B365:C365))</f>
        <v>0</v>
      </c>
      <c r="R365" s="16" t="n">
        <f aca="false">IF(YEAR($A365)&lt;&gt;Setup!$B$6,"",SUM(D365:F365))</f>
        <v>0</v>
      </c>
      <c r="S365" s="16" t="n">
        <f aca="false">IF(YEAR($A365)&lt;&gt;Setup!$B$6,"",SUM(G365:L365))</f>
        <v>0</v>
      </c>
      <c r="T365" s="16" t="n">
        <f aca="false">IF(YEAR($A365)&lt;&gt;Setup!$B$6,"",SUM(M365:P365))</f>
        <v>0</v>
      </c>
      <c r="U365" s="20" t="n">
        <f aca="false">IF(YEAR($A365)&lt;&gt;Setup!$B$6,"",SUM(B365:P365))</f>
        <v>0</v>
      </c>
      <c r="V365" s="20" t="n">
        <f aca="false">IF(YEAR($A365)&lt;&gt;Setup!$B$6,"",N(V364)+U365)</f>
        <v>0</v>
      </c>
    </row>
    <row r="366" customFormat="false" ht="15" hidden="false" customHeight="false" outlineLevel="0" collapsed="false">
      <c r="A366" s="19" t="n">
        <f aca="false">DATE(Setup!$B$6,1,1)+361</f>
        <v>46384</v>
      </c>
      <c r="B366" s="16" t="n">
        <f aca="false">IF(YEAR($A366)&lt;&gt;Setup!$B$6,"",SUMIFS(Transactions!$G:$G,Transactions!$H:$H,B$4,Transactions!$A:$A,$A366))</f>
        <v>0</v>
      </c>
      <c r="C366" s="16" t="n">
        <f aca="false">IF(YEAR($A366)&lt;&gt;Setup!$B$6,"",SUMIFS(Transactions!$G:$G,Transactions!$H:$H,C$4,Transactions!$A:$A,$A366))</f>
        <v>0</v>
      </c>
      <c r="D366" s="16" t="n">
        <f aca="false">IF(YEAR($A366)&lt;&gt;Setup!$B$6,"",SUMIFS(Transactions!$G:$G,Transactions!$H:$H,D$4,Transactions!$A:$A,$A366))</f>
        <v>0</v>
      </c>
      <c r="E366" s="16" t="n">
        <f aca="false">IF(YEAR($A366)&lt;&gt;Setup!$B$6,"",SUMIFS(Transactions!$G:$G,Transactions!$H:$H,E$4,Transactions!$A:$A,$A366))</f>
        <v>0</v>
      </c>
      <c r="F366" s="16" t="n">
        <f aca="false">IF(YEAR($A366)&lt;&gt;Setup!$B$6,"",SUMIFS(Transactions!$G:$G,Transactions!$H:$H,F$4,Transactions!$A:$A,$A366))</f>
        <v>0</v>
      </c>
      <c r="G366" s="16" t="n">
        <f aca="false">IF(YEAR($A366)&lt;&gt;Setup!$B$6,"",SUMIFS(Transactions!$G:$G,Transactions!$H:$H,G$4,Transactions!$A:$A,$A366))</f>
        <v>0</v>
      </c>
      <c r="H366" s="16" t="n">
        <f aca="false">IF(YEAR($A366)&lt;&gt;Setup!$B$6,"",SUMIFS(Transactions!$G:$G,Transactions!$H:$H,H$4,Transactions!$A:$A,$A366))</f>
        <v>0</v>
      </c>
      <c r="I366" s="16" t="n">
        <f aca="false">IF(YEAR($A366)&lt;&gt;Setup!$B$6,"",SUMIFS(Transactions!$G:$G,Transactions!$H:$H,I$4,Transactions!$A:$A,$A366))</f>
        <v>0</v>
      </c>
      <c r="J366" s="16" t="n">
        <f aca="false">IF(YEAR($A366)&lt;&gt;Setup!$B$6,"",SUMIFS(Transactions!$G:$G,Transactions!$H:$H,J$4,Transactions!$A:$A,$A366))</f>
        <v>0</v>
      </c>
      <c r="K366" s="16" t="n">
        <f aca="false">IF(YEAR($A366)&lt;&gt;Setup!$B$6,"",SUMIFS(Transactions!$G:$G,Transactions!$H:$H,K$4,Transactions!$A:$A,$A366))</f>
        <v>0</v>
      </c>
      <c r="L366" s="16" t="n">
        <f aca="false">IF(YEAR($A366)&lt;&gt;Setup!$B$6,"",SUMIFS(Transactions!$G:$G,Transactions!$H:$H,L$4,Transactions!$A:$A,$A366))</f>
        <v>0</v>
      </c>
      <c r="M366" s="16" t="n">
        <f aca="false">IF(YEAR($A366)&lt;&gt;Setup!$B$6,"",SUMIFS(Transactions!$G:$G,Transactions!$H:$H,M$4,Transactions!$A:$A,$A366))</f>
        <v>0</v>
      </c>
      <c r="N366" s="16" t="n">
        <f aca="false">IF(YEAR($A366)&lt;&gt;Setup!$B$6,"",SUMIFS(Transactions!$G:$G,Transactions!$H:$H,N$4,Transactions!$A:$A,$A366))</f>
        <v>0</v>
      </c>
      <c r="O366" s="16" t="n">
        <f aca="false">IF(YEAR($A366)&lt;&gt;Setup!$B$6,"",SUMIFS(Transactions!$G:$G,Transactions!$H:$H,O$4,Transactions!$A:$A,$A366))</f>
        <v>0</v>
      </c>
      <c r="P366" s="16" t="n">
        <f aca="false">IF(YEAR($A366)&lt;&gt;Setup!$B$6,"",SUMIFS(Transactions!$G:$G,Transactions!$H:$H,P$4,Transactions!$A:$A,$A366))</f>
        <v>0</v>
      </c>
      <c r="Q366" s="16" t="n">
        <f aca="false">IF(YEAR($A366)&lt;&gt;Setup!$B$6,"",SUM(B366:C366))</f>
        <v>0</v>
      </c>
      <c r="R366" s="16" t="n">
        <f aca="false">IF(YEAR($A366)&lt;&gt;Setup!$B$6,"",SUM(D366:F366))</f>
        <v>0</v>
      </c>
      <c r="S366" s="16" t="n">
        <f aca="false">IF(YEAR($A366)&lt;&gt;Setup!$B$6,"",SUM(G366:L366))</f>
        <v>0</v>
      </c>
      <c r="T366" s="16" t="n">
        <f aca="false">IF(YEAR($A366)&lt;&gt;Setup!$B$6,"",SUM(M366:P366))</f>
        <v>0</v>
      </c>
      <c r="U366" s="20" t="n">
        <f aca="false">IF(YEAR($A366)&lt;&gt;Setup!$B$6,"",SUM(B366:P366))</f>
        <v>0</v>
      </c>
      <c r="V366" s="20" t="n">
        <f aca="false">IF(YEAR($A366)&lt;&gt;Setup!$B$6,"",N(V365)+U366)</f>
        <v>0</v>
      </c>
    </row>
    <row r="367" customFormat="false" ht="15" hidden="false" customHeight="false" outlineLevel="0" collapsed="false">
      <c r="A367" s="19" t="n">
        <f aca="false">DATE(Setup!$B$6,1,1)+362</f>
        <v>46385</v>
      </c>
      <c r="B367" s="16" t="n">
        <f aca="false">IF(YEAR($A367)&lt;&gt;Setup!$B$6,"",SUMIFS(Transactions!$G:$G,Transactions!$H:$H,B$4,Transactions!$A:$A,$A367))</f>
        <v>0</v>
      </c>
      <c r="C367" s="16" t="n">
        <f aca="false">IF(YEAR($A367)&lt;&gt;Setup!$B$6,"",SUMIFS(Transactions!$G:$G,Transactions!$H:$H,C$4,Transactions!$A:$A,$A367))</f>
        <v>0</v>
      </c>
      <c r="D367" s="16" t="n">
        <f aca="false">IF(YEAR($A367)&lt;&gt;Setup!$B$6,"",SUMIFS(Transactions!$G:$G,Transactions!$H:$H,D$4,Transactions!$A:$A,$A367))</f>
        <v>0</v>
      </c>
      <c r="E367" s="16" t="n">
        <f aca="false">IF(YEAR($A367)&lt;&gt;Setup!$B$6,"",SUMIFS(Transactions!$G:$G,Transactions!$H:$H,E$4,Transactions!$A:$A,$A367))</f>
        <v>0</v>
      </c>
      <c r="F367" s="16" t="n">
        <f aca="false">IF(YEAR($A367)&lt;&gt;Setup!$B$6,"",SUMIFS(Transactions!$G:$G,Transactions!$H:$H,F$4,Transactions!$A:$A,$A367))</f>
        <v>0</v>
      </c>
      <c r="G367" s="16" t="n">
        <f aca="false">IF(YEAR($A367)&lt;&gt;Setup!$B$6,"",SUMIFS(Transactions!$G:$G,Transactions!$H:$H,G$4,Transactions!$A:$A,$A367))</f>
        <v>0</v>
      </c>
      <c r="H367" s="16" t="n">
        <f aca="false">IF(YEAR($A367)&lt;&gt;Setup!$B$6,"",SUMIFS(Transactions!$G:$G,Transactions!$H:$H,H$4,Transactions!$A:$A,$A367))</f>
        <v>0</v>
      </c>
      <c r="I367" s="16" t="n">
        <f aca="false">IF(YEAR($A367)&lt;&gt;Setup!$B$6,"",SUMIFS(Transactions!$G:$G,Transactions!$H:$H,I$4,Transactions!$A:$A,$A367))</f>
        <v>0</v>
      </c>
      <c r="J367" s="16" t="n">
        <f aca="false">IF(YEAR($A367)&lt;&gt;Setup!$B$6,"",SUMIFS(Transactions!$G:$G,Transactions!$H:$H,J$4,Transactions!$A:$A,$A367))</f>
        <v>0</v>
      </c>
      <c r="K367" s="16" t="n">
        <f aca="false">IF(YEAR($A367)&lt;&gt;Setup!$B$6,"",SUMIFS(Transactions!$G:$G,Transactions!$H:$H,K$4,Transactions!$A:$A,$A367))</f>
        <v>0</v>
      </c>
      <c r="L367" s="16" t="n">
        <f aca="false">IF(YEAR($A367)&lt;&gt;Setup!$B$6,"",SUMIFS(Transactions!$G:$G,Transactions!$H:$H,L$4,Transactions!$A:$A,$A367))</f>
        <v>0</v>
      </c>
      <c r="M367" s="16" t="n">
        <f aca="false">IF(YEAR($A367)&lt;&gt;Setup!$B$6,"",SUMIFS(Transactions!$G:$G,Transactions!$H:$H,M$4,Transactions!$A:$A,$A367))</f>
        <v>0</v>
      </c>
      <c r="N367" s="16" t="n">
        <f aca="false">IF(YEAR($A367)&lt;&gt;Setup!$B$6,"",SUMIFS(Transactions!$G:$G,Transactions!$H:$H,N$4,Transactions!$A:$A,$A367))</f>
        <v>0</v>
      </c>
      <c r="O367" s="16" t="n">
        <f aca="false">IF(YEAR($A367)&lt;&gt;Setup!$B$6,"",SUMIFS(Transactions!$G:$G,Transactions!$H:$H,O$4,Transactions!$A:$A,$A367))</f>
        <v>0</v>
      </c>
      <c r="P367" s="16" t="n">
        <f aca="false">IF(YEAR($A367)&lt;&gt;Setup!$B$6,"",SUMIFS(Transactions!$G:$G,Transactions!$H:$H,P$4,Transactions!$A:$A,$A367))</f>
        <v>0</v>
      </c>
      <c r="Q367" s="16" t="n">
        <f aca="false">IF(YEAR($A367)&lt;&gt;Setup!$B$6,"",SUM(B367:C367))</f>
        <v>0</v>
      </c>
      <c r="R367" s="16" t="n">
        <f aca="false">IF(YEAR($A367)&lt;&gt;Setup!$B$6,"",SUM(D367:F367))</f>
        <v>0</v>
      </c>
      <c r="S367" s="16" t="n">
        <f aca="false">IF(YEAR($A367)&lt;&gt;Setup!$B$6,"",SUM(G367:L367))</f>
        <v>0</v>
      </c>
      <c r="T367" s="16" t="n">
        <f aca="false">IF(YEAR($A367)&lt;&gt;Setup!$B$6,"",SUM(M367:P367))</f>
        <v>0</v>
      </c>
      <c r="U367" s="20" t="n">
        <f aca="false">IF(YEAR($A367)&lt;&gt;Setup!$B$6,"",SUM(B367:P367))</f>
        <v>0</v>
      </c>
      <c r="V367" s="20" t="n">
        <f aca="false">IF(YEAR($A367)&lt;&gt;Setup!$B$6,"",N(V366)+U367)</f>
        <v>0</v>
      </c>
    </row>
    <row r="368" customFormat="false" ht="15" hidden="false" customHeight="false" outlineLevel="0" collapsed="false">
      <c r="A368" s="19" t="n">
        <f aca="false">DATE(Setup!$B$6,1,1)+363</f>
        <v>46386</v>
      </c>
      <c r="B368" s="16" t="n">
        <f aca="false">IF(YEAR($A368)&lt;&gt;Setup!$B$6,"",SUMIFS(Transactions!$G:$G,Transactions!$H:$H,B$4,Transactions!$A:$A,$A368))</f>
        <v>0</v>
      </c>
      <c r="C368" s="16" t="n">
        <f aca="false">IF(YEAR($A368)&lt;&gt;Setup!$B$6,"",SUMIFS(Transactions!$G:$G,Transactions!$H:$H,C$4,Transactions!$A:$A,$A368))</f>
        <v>0</v>
      </c>
      <c r="D368" s="16" t="n">
        <f aca="false">IF(YEAR($A368)&lt;&gt;Setup!$B$6,"",SUMIFS(Transactions!$G:$G,Transactions!$H:$H,D$4,Transactions!$A:$A,$A368))</f>
        <v>0</v>
      </c>
      <c r="E368" s="16" t="n">
        <f aca="false">IF(YEAR($A368)&lt;&gt;Setup!$B$6,"",SUMIFS(Transactions!$G:$G,Transactions!$H:$H,E$4,Transactions!$A:$A,$A368))</f>
        <v>0</v>
      </c>
      <c r="F368" s="16" t="n">
        <f aca="false">IF(YEAR($A368)&lt;&gt;Setup!$B$6,"",SUMIFS(Transactions!$G:$G,Transactions!$H:$H,F$4,Transactions!$A:$A,$A368))</f>
        <v>0</v>
      </c>
      <c r="G368" s="16" t="n">
        <f aca="false">IF(YEAR($A368)&lt;&gt;Setup!$B$6,"",SUMIFS(Transactions!$G:$G,Transactions!$H:$H,G$4,Transactions!$A:$A,$A368))</f>
        <v>0</v>
      </c>
      <c r="H368" s="16" t="n">
        <f aca="false">IF(YEAR($A368)&lt;&gt;Setup!$B$6,"",SUMIFS(Transactions!$G:$G,Transactions!$H:$H,H$4,Transactions!$A:$A,$A368))</f>
        <v>0</v>
      </c>
      <c r="I368" s="16" t="n">
        <f aca="false">IF(YEAR($A368)&lt;&gt;Setup!$B$6,"",SUMIFS(Transactions!$G:$G,Transactions!$H:$H,I$4,Transactions!$A:$A,$A368))</f>
        <v>0</v>
      </c>
      <c r="J368" s="16" t="n">
        <f aca="false">IF(YEAR($A368)&lt;&gt;Setup!$B$6,"",SUMIFS(Transactions!$G:$G,Transactions!$H:$H,J$4,Transactions!$A:$A,$A368))</f>
        <v>0</v>
      </c>
      <c r="K368" s="16" t="n">
        <f aca="false">IF(YEAR($A368)&lt;&gt;Setup!$B$6,"",SUMIFS(Transactions!$G:$G,Transactions!$H:$H,K$4,Transactions!$A:$A,$A368))</f>
        <v>0</v>
      </c>
      <c r="L368" s="16" t="n">
        <f aca="false">IF(YEAR($A368)&lt;&gt;Setup!$B$6,"",SUMIFS(Transactions!$G:$G,Transactions!$H:$H,L$4,Transactions!$A:$A,$A368))</f>
        <v>0</v>
      </c>
      <c r="M368" s="16" t="n">
        <f aca="false">IF(YEAR($A368)&lt;&gt;Setup!$B$6,"",SUMIFS(Transactions!$G:$G,Transactions!$H:$H,M$4,Transactions!$A:$A,$A368))</f>
        <v>0</v>
      </c>
      <c r="N368" s="16" t="n">
        <f aca="false">IF(YEAR($A368)&lt;&gt;Setup!$B$6,"",SUMIFS(Transactions!$G:$G,Transactions!$H:$H,N$4,Transactions!$A:$A,$A368))</f>
        <v>0</v>
      </c>
      <c r="O368" s="16" t="n">
        <f aca="false">IF(YEAR($A368)&lt;&gt;Setup!$B$6,"",SUMIFS(Transactions!$G:$G,Transactions!$H:$H,O$4,Transactions!$A:$A,$A368))</f>
        <v>0</v>
      </c>
      <c r="P368" s="16" t="n">
        <f aca="false">IF(YEAR($A368)&lt;&gt;Setup!$B$6,"",SUMIFS(Transactions!$G:$G,Transactions!$H:$H,P$4,Transactions!$A:$A,$A368))</f>
        <v>0</v>
      </c>
      <c r="Q368" s="16" t="n">
        <f aca="false">IF(YEAR($A368)&lt;&gt;Setup!$B$6,"",SUM(B368:C368))</f>
        <v>0</v>
      </c>
      <c r="R368" s="16" t="n">
        <f aca="false">IF(YEAR($A368)&lt;&gt;Setup!$B$6,"",SUM(D368:F368))</f>
        <v>0</v>
      </c>
      <c r="S368" s="16" t="n">
        <f aca="false">IF(YEAR($A368)&lt;&gt;Setup!$B$6,"",SUM(G368:L368))</f>
        <v>0</v>
      </c>
      <c r="T368" s="16" t="n">
        <f aca="false">IF(YEAR($A368)&lt;&gt;Setup!$B$6,"",SUM(M368:P368))</f>
        <v>0</v>
      </c>
      <c r="U368" s="20" t="n">
        <f aca="false">IF(YEAR($A368)&lt;&gt;Setup!$B$6,"",SUM(B368:P368))</f>
        <v>0</v>
      </c>
      <c r="V368" s="20" t="n">
        <f aca="false">IF(YEAR($A368)&lt;&gt;Setup!$B$6,"",N(V367)+U368)</f>
        <v>0</v>
      </c>
    </row>
    <row r="369" customFormat="false" ht="15" hidden="false" customHeight="false" outlineLevel="0" collapsed="false">
      <c r="A369" s="19" t="n">
        <f aca="false">DATE(Setup!$B$6,1,1)+364</f>
        <v>46387</v>
      </c>
      <c r="B369" s="16" t="n">
        <f aca="false">IF(YEAR($A369)&lt;&gt;Setup!$B$6,"",SUMIFS(Transactions!$G:$G,Transactions!$H:$H,B$4,Transactions!$A:$A,$A369))</f>
        <v>0</v>
      </c>
      <c r="C369" s="16" t="n">
        <f aca="false">IF(YEAR($A369)&lt;&gt;Setup!$B$6,"",SUMIFS(Transactions!$G:$G,Transactions!$H:$H,C$4,Transactions!$A:$A,$A369))</f>
        <v>0</v>
      </c>
      <c r="D369" s="16" t="n">
        <f aca="false">IF(YEAR($A369)&lt;&gt;Setup!$B$6,"",SUMIFS(Transactions!$G:$G,Transactions!$H:$H,D$4,Transactions!$A:$A,$A369))</f>
        <v>0</v>
      </c>
      <c r="E369" s="16" t="n">
        <f aca="false">IF(YEAR($A369)&lt;&gt;Setup!$B$6,"",SUMIFS(Transactions!$G:$G,Transactions!$H:$H,E$4,Transactions!$A:$A,$A369))</f>
        <v>0</v>
      </c>
      <c r="F369" s="16" t="n">
        <f aca="false">IF(YEAR($A369)&lt;&gt;Setup!$B$6,"",SUMIFS(Transactions!$G:$G,Transactions!$H:$H,F$4,Transactions!$A:$A,$A369))</f>
        <v>0</v>
      </c>
      <c r="G369" s="16" t="n">
        <f aca="false">IF(YEAR($A369)&lt;&gt;Setup!$B$6,"",SUMIFS(Transactions!$G:$G,Transactions!$H:$H,G$4,Transactions!$A:$A,$A369))</f>
        <v>0</v>
      </c>
      <c r="H369" s="16" t="n">
        <f aca="false">IF(YEAR($A369)&lt;&gt;Setup!$B$6,"",SUMIFS(Transactions!$G:$G,Transactions!$H:$H,H$4,Transactions!$A:$A,$A369))</f>
        <v>0</v>
      </c>
      <c r="I369" s="16" t="n">
        <f aca="false">IF(YEAR($A369)&lt;&gt;Setup!$B$6,"",SUMIFS(Transactions!$G:$G,Transactions!$H:$H,I$4,Transactions!$A:$A,$A369))</f>
        <v>0</v>
      </c>
      <c r="J369" s="16" t="n">
        <f aca="false">IF(YEAR($A369)&lt;&gt;Setup!$B$6,"",SUMIFS(Transactions!$G:$G,Transactions!$H:$H,J$4,Transactions!$A:$A,$A369))</f>
        <v>0</v>
      </c>
      <c r="K369" s="16" t="n">
        <f aca="false">IF(YEAR($A369)&lt;&gt;Setup!$B$6,"",SUMIFS(Transactions!$G:$G,Transactions!$H:$H,K$4,Transactions!$A:$A,$A369))</f>
        <v>0</v>
      </c>
      <c r="L369" s="16" t="n">
        <f aca="false">IF(YEAR($A369)&lt;&gt;Setup!$B$6,"",SUMIFS(Transactions!$G:$G,Transactions!$H:$H,L$4,Transactions!$A:$A,$A369))</f>
        <v>0</v>
      </c>
      <c r="M369" s="16" t="n">
        <f aca="false">IF(YEAR($A369)&lt;&gt;Setup!$B$6,"",SUMIFS(Transactions!$G:$G,Transactions!$H:$H,M$4,Transactions!$A:$A,$A369))</f>
        <v>0</v>
      </c>
      <c r="N369" s="16" t="n">
        <f aca="false">IF(YEAR($A369)&lt;&gt;Setup!$B$6,"",SUMIFS(Transactions!$G:$G,Transactions!$H:$H,N$4,Transactions!$A:$A,$A369))</f>
        <v>0</v>
      </c>
      <c r="O369" s="16" t="n">
        <f aca="false">IF(YEAR($A369)&lt;&gt;Setup!$B$6,"",SUMIFS(Transactions!$G:$G,Transactions!$H:$H,O$4,Transactions!$A:$A,$A369))</f>
        <v>0</v>
      </c>
      <c r="P369" s="16" t="n">
        <f aca="false">IF(YEAR($A369)&lt;&gt;Setup!$B$6,"",SUMIFS(Transactions!$G:$G,Transactions!$H:$H,P$4,Transactions!$A:$A,$A369))</f>
        <v>0</v>
      </c>
      <c r="Q369" s="16" t="n">
        <f aca="false">IF(YEAR($A369)&lt;&gt;Setup!$B$6,"",SUM(B369:C369))</f>
        <v>0</v>
      </c>
      <c r="R369" s="16" t="n">
        <f aca="false">IF(YEAR($A369)&lt;&gt;Setup!$B$6,"",SUM(D369:F369))</f>
        <v>0</v>
      </c>
      <c r="S369" s="16" t="n">
        <f aca="false">IF(YEAR($A369)&lt;&gt;Setup!$B$6,"",SUM(G369:L369))</f>
        <v>0</v>
      </c>
      <c r="T369" s="16" t="n">
        <f aca="false">IF(YEAR($A369)&lt;&gt;Setup!$B$6,"",SUM(M369:P369))</f>
        <v>0</v>
      </c>
      <c r="U369" s="20" t="n">
        <f aca="false">IF(YEAR($A369)&lt;&gt;Setup!$B$6,"",SUM(B369:P369))</f>
        <v>0</v>
      </c>
      <c r="V369" s="20" t="n">
        <f aca="false">IF(YEAR($A369)&lt;&gt;Setup!$B$6,"",N(V368)+U369)</f>
        <v>0</v>
      </c>
    </row>
    <row r="370" customFormat="false" ht="15" hidden="false" customHeight="false" outlineLevel="0" collapsed="false">
      <c r="A370" s="19" t="n">
        <f aca="false">DATE(Setup!$B$6,1,1)+365</f>
        <v>46388</v>
      </c>
      <c r="B370" s="16" t="str">
        <f aca="false">IF(YEAR($A370)&lt;&gt;Setup!$B$6,"",SUMIFS(Transactions!$G:$G,Transactions!$H:$H,B$4,Transactions!$A:$A,$A370))</f>
        <v/>
      </c>
      <c r="C370" s="16" t="str">
        <f aca="false">IF(YEAR($A370)&lt;&gt;Setup!$B$6,"",SUMIFS(Transactions!$G:$G,Transactions!$H:$H,C$4,Transactions!$A:$A,$A370))</f>
        <v/>
      </c>
      <c r="D370" s="16" t="str">
        <f aca="false">IF(YEAR($A370)&lt;&gt;Setup!$B$6,"",SUMIFS(Transactions!$G:$G,Transactions!$H:$H,D$4,Transactions!$A:$A,$A370))</f>
        <v/>
      </c>
      <c r="E370" s="16" t="str">
        <f aca="false">IF(YEAR($A370)&lt;&gt;Setup!$B$6,"",SUMIFS(Transactions!$G:$G,Transactions!$H:$H,E$4,Transactions!$A:$A,$A370))</f>
        <v/>
      </c>
      <c r="F370" s="16" t="str">
        <f aca="false">IF(YEAR($A370)&lt;&gt;Setup!$B$6,"",SUMIFS(Transactions!$G:$G,Transactions!$H:$H,F$4,Transactions!$A:$A,$A370))</f>
        <v/>
      </c>
      <c r="G370" s="16" t="str">
        <f aca="false">IF(YEAR($A370)&lt;&gt;Setup!$B$6,"",SUMIFS(Transactions!$G:$G,Transactions!$H:$H,G$4,Transactions!$A:$A,$A370))</f>
        <v/>
      </c>
      <c r="H370" s="16" t="str">
        <f aca="false">IF(YEAR($A370)&lt;&gt;Setup!$B$6,"",SUMIFS(Transactions!$G:$G,Transactions!$H:$H,H$4,Transactions!$A:$A,$A370))</f>
        <v/>
      </c>
      <c r="I370" s="16" t="str">
        <f aca="false">IF(YEAR($A370)&lt;&gt;Setup!$B$6,"",SUMIFS(Transactions!$G:$G,Transactions!$H:$H,I$4,Transactions!$A:$A,$A370))</f>
        <v/>
      </c>
      <c r="J370" s="16" t="str">
        <f aca="false">IF(YEAR($A370)&lt;&gt;Setup!$B$6,"",SUMIFS(Transactions!$G:$G,Transactions!$H:$H,J$4,Transactions!$A:$A,$A370))</f>
        <v/>
      </c>
      <c r="K370" s="16" t="str">
        <f aca="false">IF(YEAR($A370)&lt;&gt;Setup!$B$6,"",SUMIFS(Transactions!$G:$G,Transactions!$H:$H,K$4,Transactions!$A:$A,$A370))</f>
        <v/>
      </c>
      <c r="L370" s="16" t="str">
        <f aca="false">IF(YEAR($A370)&lt;&gt;Setup!$B$6,"",SUMIFS(Transactions!$G:$G,Transactions!$H:$H,L$4,Transactions!$A:$A,$A370))</f>
        <v/>
      </c>
      <c r="M370" s="16" t="str">
        <f aca="false">IF(YEAR($A370)&lt;&gt;Setup!$B$6,"",SUMIFS(Transactions!$G:$G,Transactions!$H:$H,M$4,Transactions!$A:$A,$A370))</f>
        <v/>
      </c>
      <c r="N370" s="16" t="str">
        <f aca="false">IF(YEAR($A370)&lt;&gt;Setup!$B$6,"",SUMIFS(Transactions!$G:$G,Transactions!$H:$H,N$4,Transactions!$A:$A,$A370))</f>
        <v/>
      </c>
      <c r="O370" s="16" t="str">
        <f aca="false">IF(YEAR($A370)&lt;&gt;Setup!$B$6,"",SUMIFS(Transactions!$G:$G,Transactions!$H:$H,O$4,Transactions!$A:$A,$A370))</f>
        <v/>
      </c>
      <c r="P370" s="16" t="str">
        <f aca="false">IF(YEAR($A370)&lt;&gt;Setup!$B$6,"",SUMIFS(Transactions!$G:$G,Transactions!$H:$H,P$4,Transactions!$A:$A,$A370))</f>
        <v/>
      </c>
      <c r="Q370" s="16" t="str">
        <f aca="false">IF(YEAR($A370)&lt;&gt;Setup!$B$6,"",SUM(B370:C370))</f>
        <v/>
      </c>
      <c r="R370" s="16" t="str">
        <f aca="false">IF(YEAR($A370)&lt;&gt;Setup!$B$6,"",SUM(D370:F370))</f>
        <v/>
      </c>
      <c r="S370" s="16" t="str">
        <f aca="false">IF(YEAR($A370)&lt;&gt;Setup!$B$6,"",SUM(G370:L370))</f>
        <v/>
      </c>
      <c r="T370" s="16" t="str">
        <f aca="false">IF(YEAR($A370)&lt;&gt;Setup!$B$6,"",SUM(M370:P370))</f>
        <v/>
      </c>
      <c r="U370" s="20" t="str">
        <f aca="false">IF(YEAR($A370)&lt;&gt;Setup!$B$6,"",SUM(B370:P370))</f>
        <v/>
      </c>
      <c r="V370" s="20" t="str">
        <f aca="false">IF(YEAR($A370)&lt;&gt;Setup!$B$6,"",N(V369)+U370)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15" min="3" style="0" width="14"/>
  </cols>
  <sheetData>
    <row r="1" customFormat="false" ht="17.35" hidden="false" customHeight="false" outlineLevel="0" collapsed="false">
      <c r="A1" s="1" t="s">
        <v>108</v>
      </c>
    </row>
    <row r="2" customFormat="false" ht="15" hidden="false" customHeight="false" outlineLevel="0" collapsed="false">
      <c r="A2" s="2" t="s">
        <v>109</v>
      </c>
    </row>
    <row r="3" customFormat="false" ht="15" hidden="false" customHeight="false" outlineLevel="0" collapsed="false">
      <c r="B3" s="2" t="s">
        <v>110</v>
      </c>
      <c r="C3" s="21" t="n">
        <f aca="false">DATE(Setup!$B$6,1,1)</f>
        <v>46023</v>
      </c>
      <c r="D3" s="21" t="n">
        <f aca="false">DATE(Setup!$B$6,2,1)</f>
        <v>46054</v>
      </c>
      <c r="E3" s="21" t="n">
        <f aca="false">DATE(Setup!$B$6,3,1)</f>
        <v>46082</v>
      </c>
      <c r="F3" s="21" t="n">
        <f aca="false">DATE(Setup!$B$6,4,1)</f>
        <v>46113</v>
      </c>
      <c r="G3" s="21" t="n">
        <f aca="false">DATE(Setup!$B$6,5,1)</f>
        <v>46143</v>
      </c>
      <c r="H3" s="21" t="n">
        <f aca="false">DATE(Setup!$B$6,6,1)</f>
        <v>46174</v>
      </c>
      <c r="I3" s="21" t="n">
        <f aca="false">DATE(Setup!$B$6,7,1)</f>
        <v>46204</v>
      </c>
      <c r="J3" s="21" t="n">
        <f aca="false">DATE(Setup!$B$6,8,1)</f>
        <v>46235</v>
      </c>
      <c r="K3" s="21" t="n">
        <f aca="false">DATE(Setup!$B$6,9,1)</f>
        <v>46266</v>
      </c>
      <c r="L3" s="21" t="n">
        <f aca="false">DATE(Setup!$B$6,10,1)</f>
        <v>46296</v>
      </c>
      <c r="M3" s="21" t="n">
        <f aca="false">DATE(Setup!$B$6,11,1)</f>
        <v>46327</v>
      </c>
      <c r="N3" s="21" t="n">
        <f aca="false">DATE(Setup!$B$6,12,1)</f>
        <v>46357</v>
      </c>
    </row>
    <row r="4" customFormat="false" ht="15" hidden="false" customHeight="false" outlineLevel="0" collapsed="false">
      <c r="B4" s="2" t="s">
        <v>111</v>
      </c>
      <c r="C4" s="21" t="n">
        <f aca="false">DATE(Setup!$B$6,2,1)-1</f>
        <v>46053</v>
      </c>
      <c r="D4" s="21" t="n">
        <f aca="false">DATE(Setup!$B$6,3,1)-1</f>
        <v>46081</v>
      </c>
      <c r="E4" s="21" t="n">
        <f aca="false">DATE(Setup!$B$6,4,1)-1</f>
        <v>46112</v>
      </c>
      <c r="F4" s="21" t="n">
        <f aca="false">DATE(Setup!$B$6,5,1)-1</f>
        <v>46142</v>
      </c>
      <c r="G4" s="21" t="n">
        <f aca="false">DATE(Setup!$B$6,6,1)-1</f>
        <v>46173</v>
      </c>
      <c r="H4" s="21" t="n">
        <f aca="false">DATE(Setup!$B$6,7,1)-1</f>
        <v>46203</v>
      </c>
      <c r="I4" s="21" t="n">
        <f aca="false">DATE(Setup!$B$6,8,1)-1</f>
        <v>46234</v>
      </c>
      <c r="J4" s="21" t="n">
        <f aca="false">DATE(Setup!$B$6,9,1)-1</f>
        <v>46265</v>
      </c>
      <c r="K4" s="21" t="n">
        <f aca="false">DATE(Setup!$B$6,10,1)-1</f>
        <v>46295</v>
      </c>
      <c r="L4" s="21" t="n">
        <f aca="false">DATE(Setup!$B$6,11,1)-1</f>
        <v>46326</v>
      </c>
      <c r="M4" s="21" t="n">
        <f aca="false">DATE(Setup!$B$6,12,1)-1</f>
        <v>46356</v>
      </c>
      <c r="N4" s="21" t="n">
        <f aca="false">DATE(Setup!$B$6+1,1,1)-1</f>
        <v>46387</v>
      </c>
    </row>
    <row r="5" customFormat="false" ht="15" hidden="false" customHeight="false" outlineLevel="0" collapsed="false">
      <c r="C5" s="22" t="s">
        <v>112</v>
      </c>
      <c r="D5" s="22" t="s">
        <v>113</v>
      </c>
      <c r="E5" s="22" t="s">
        <v>114</v>
      </c>
      <c r="F5" s="22" t="s">
        <v>115</v>
      </c>
      <c r="G5" s="22" t="s">
        <v>116</v>
      </c>
      <c r="H5" s="22" t="s">
        <v>117</v>
      </c>
      <c r="I5" s="22" t="s">
        <v>118</v>
      </c>
      <c r="J5" s="22" t="s">
        <v>119</v>
      </c>
      <c r="K5" s="22" t="s">
        <v>120</v>
      </c>
      <c r="L5" s="22" t="s">
        <v>121</v>
      </c>
      <c r="M5" s="22" t="s">
        <v>122</v>
      </c>
      <c r="N5" s="22" t="s">
        <v>123</v>
      </c>
      <c r="O5" s="22" t="s">
        <v>124</v>
      </c>
    </row>
    <row r="6" customFormat="false" ht="15" hidden="false" customHeight="false" outlineLevel="0" collapsed="false">
      <c r="B6" s="23" t="s">
        <v>125</v>
      </c>
    </row>
    <row r="7" customFormat="false" ht="15" hidden="false" customHeight="false" outlineLevel="0" collapsed="false">
      <c r="B7" s="24" t="s">
        <v>46</v>
      </c>
      <c r="C7" s="16" t="n">
        <f aca="false">SUMIFS(Transactions!$G:$G,Transactions!$H:$H,$B7,Transactions!$A:$A,"&gt;="&amp;C$3,Transactions!$A:$A,"&lt;="&amp;C$4)</f>
        <v>0</v>
      </c>
      <c r="D7" s="16" t="n">
        <f aca="false">SUMIFS(Transactions!$G:$G,Transactions!$H:$H,$B7,Transactions!$A:$A,"&gt;="&amp;D$3,Transactions!$A:$A,"&lt;="&amp;D$4)</f>
        <v>0</v>
      </c>
      <c r="E7" s="16" t="n">
        <f aca="false">SUMIFS(Transactions!$G:$G,Transactions!$H:$H,$B7,Transactions!$A:$A,"&gt;="&amp;E$3,Transactions!$A:$A,"&lt;="&amp;E$4)</f>
        <v>0</v>
      </c>
      <c r="F7" s="16" t="n">
        <f aca="false">SUMIFS(Transactions!$G:$G,Transactions!$H:$H,$B7,Transactions!$A:$A,"&gt;="&amp;F$3,Transactions!$A:$A,"&lt;="&amp;F$4)</f>
        <v>0</v>
      </c>
      <c r="G7" s="16" t="n">
        <f aca="false">SUMIFS(Transactions!$G:$G,Transactions!$H:$H,$B7,Transactions!$A:$A,"&gt;="&amp;G$3,Transactions!$A:$A,"&lt;="&amp;G$4)</f>
        <v>0</v>
      </c>
      <c r="H7" s="16" t="n">
        <f aca="false">SUMIFS(Transactions!$G:$G,Transactions!$H:$H,$B7,Transactions!$A:$A,"&gt;="&amp;H$3,Transactions!$A:$A,"&lt;="&amp;H$4)</f>
        <v>0</v>
      </c>
      <c r="I7" s="16" t="n">
        <f aca="false">SUMIFS(Transactions!$G:$G,Transactions!$H:$H,$B7,Transactions!$A:$A,"&gt;="&amp;I$3,Transactions!$A:$A,"&lt;="&amp;I$4)</f>
        <v>0</v>
      </c>
      <c r="J7" s="16" t="n">
        <f aca="false">SUMIFS(Transactions!$G:$G,Transactions!$H:$H,$B7,Transactions!$A:$A,"&gt;="&amp;J$3,Transactions!$A:$A,"&lt;="&amp;J$4)</f>
        <v>0</v>
      </c>
      <c r="K7" s="16" t="n">
        <f aca="false">SUMIFS(Transactions!$G:$G,Transactions!$H:$H,$B7,Transactions!$A:$A,"&gt;="&amp;K$3,Transactions!$A:$A,"&lt;="&amp;K$4)</f>
        <v>0</v>
      </c>
      <c r="L7" s="16" t="n">
        <f aca="false">SUMIFS(Transactions!$G:$G,Transactions!$H:$H,$B7,Transactions!$A:$A,"&gt;="&amp;L$3,Transactions!$A:$A,"&lt;="&amp;L$4)</f>
        <v>0</v>
      </c>
      <c r="M7" s="16" t="n">
        <f aca="false">SUMIFS(Transactions!$G:$G,Transactions!$H:$H,$B7,Transactions!$A:$A,"&gt;="&amp;M$3,Transactions!$A:$A,"&lt;="&amp;M$4)</f>
        <v>0</v>
      </c>
      <c r="N7" s="16" t="n">
        <f aca="false">SUMIFS(Transactions!$G:$G,Transactions!$H:$H,$B7,Transactions!$A:$A,"&gt;="&amp;N$3,Transactions!$A:$A,"&lt;="&amp;N$4)</f>
        <v>0</v>
      </c>
      <c r="O7" s="16" t="n">
        <f aca="false">SUM(C7:N7)</f>
        <v>0</v>
      </c>
    </row>
    <row r="8" customFormat="false" ht="15" hidden="false" customHeight="false" outlineLevel="0" collapsed="false">
      <c r="B8" s="24" t="s">
        <v>49</v>
      </c>
      <c r="C8" s="16" t="n">
        <f aca="false">SUMIFS(Transactions!$G:$G,Transactions!$H:$H,$B8,Transactions!$A:$A,"&gt;="&amp;C$3,Transactions!$A:$A,"&lt;="&amp;C$4)</f>
        <v>0</v>
      </c>
      <c r="D8" s="16" t="n">
        <f aca="false">SUMIFS(Transactions!$G:$G,Transactions!$H:$H,$B8,Transactions!$A:$A,"&gt;="&amp;D$3,Transactions!$A:$A,"&lt;="&amp;D$4)</f>
        <v>0</v>
      </c>
      <c r="E8" s="16" t="n">
        <f aca="false">SUMIFS(Transactions!$G:$G,Transactions!$H:$H,$B8,Transactions!$A:$A,"&gt;="&amp;E$3,Transactions!$A:$A,"&lt;="&amp;E$4)</f>
        <v>0</v>
      </c>
      <c r="F8" s="16" t="n">
        <f aca="false">SUMIFS(Transactions!$G:$G,Transactions!$H:$H,$B8,Transactions!$A:$A,"&gt;="&amp;F$3,Transactions!$A:$A,"&lt;="&amp;F$4)</f>
        <v>0</v>
      </c>
      <c r="G8" s="16" t="n">
        <f aca="false">SUMIFS(Transactions!$G:$G,Transactions!$H:$H,$B8,Transactions!$A:$A,"&gt;="&amp;G$3,Transactions!$A:$A,"&lt;="&amp;G$4)</f>
        <v>0</v>
      </c>
      <c r="H8" s="16" t="n">
        <f aca="false">SUMIFS(Transactions!$G:$G,Transactions!$H:$H,$B8,Transactions!$A:$A,"&gt;="&amp;H$3,Transactions!$A:$A,"&lt;="&amp;H$4)</f>
        <v>0</v>
      </c>
      <c r="I8" s="16" t="n">
        <f aca="false">SUMIFS(Transactions!$G:$G,Transactions!$H:$H,$B8,Transactions!$A:$A,"&gt;="&amp;I$3,Transactions!$A:$A,"&lt;="&amp;I$4)</f>
        <v>0</v>
      </c>
      <c r="J8" s="16" t="n">
        <f aca="false">SUMIFS(Transactions!$G:$G,Transactions!$H:$H,$B8,Transactions!$A:$A,"&gt;="&amp;J$3,Transactions!$A:$A,"&lt;="&amp;J$4)</f>
        <v>0</v>
      </c>
      <c r="K8" s="16" t="n">
        <f aca="false">SUMIFS(Transactions!$G:$G,Transactions!$H:$H,$B8,Transactions!$A:$A,"&gt;="&amp;K$3,Transactions!$A:$A,"&lt;="&amp;K$4)</f>
        <v>0</v>
      </c>
      <c r="L8" s="16" t="n">
        <f aca="false">SUMIFS(Transactions!$G:$G,Transactions!$H:$H,$B8,Transactions!$A:$A,"&gt;="&amp;L$3,Transactions!$A:$A,"&lt;="&amp;L$4)</f>
        <v>0</v>
      </c>
      <c r="M8" s="16" t="n">
        <f aca="false">SUMIFS(Transactions!$G:$G,Transactions!$H:$H,$B8,Transactions!$A:$A,"&gt;="&amp;M$3,Transactions!$A:$A,"&lt;="&amp;M$4)</f>
        <v>0</v>
      </c>
      <c r="N8" s="16" t="n">
        <f aca="false">SUMIFS(Transactions!$G:$G,Transactions!$H:$H,$B8,Transactions!$A:$A,"&gt;="&amp;N$3,Transactions!$A:$A,"&lt;="&amp;N$4)</f>
        <v>0</v>
      </c>
      <c r="O8" s="16" t="n">
        <f aca="false">SUM(C8:N8)</f>
        <v>0</v>
      </c>
    </row>
    <row r="9" customFormat="false" ht="15" hidden="false" customHeight="false" outlineLevel="0" collapsed="false">
      <c r="B9" s="6" t="s">
        <v>126</v>
      </c>
      <c r="C9" s="25" t="n">
        <f aca="false">SUM(C7:C8)</f>
        <v>0</v>
      </c>
      <c r="D9" s="25" t="n">
        <f aca="false">SUM(D7:D8)</f>
        <v>0</v>
      </c>
      <c r="E9" s="25" t="n">
        <f aca="false">SUM(E7:E8)</f>
        <v>0</v>
      </c>
      <c r="F9" s="25" t="n">
        <f aca="false">SUM(F7:F8)</f>
        <v>0</v>
      </c>
      <c r="G9" s="25" t="n">
        <f aca="false">SUM(G7:G8)</f>
        <v>0</v>
      </c>
      <c r="H9" s="25" t="n">
        <f aca="false">SUM(H7:H8)</f>
        <v>0</v>
      </c>
      <c r="I9" s="25" t="n">
        <f aca="false">SUM(I7:I8)</f>
        <v>0</v>
      </c>
      <c r="J9" s="25" t="n">
        <f aca="false">SUM(J7:J8)</f>
        <v>0</v>
      </c>
      <c r="K9" s="25" t="n">
        <f aca="false">SUM(K7:K8)</f>
        <v>0</v>
      </c>
      <c r="L9" s="25" t="n">
        <f aca="false">SUM(L7:L8)</f>
        <v>0</v>
      </c>
      <c r="M9" s="25" t="n">
        <f aca="false">SUM(M7:M8)</f>
        <v>0</v>
      </c>
      <c r="N9" s="25" t="n">
        <f aca="false">SUM(N7:N8)</f>
        <v>0</v>
      </c>
      <c r="O9" s="25" t="n">
        <f aca="false">SUM(C9:N9)</f>
        <v>0</v>
      </c>
    </row>
    <row r="11" customFormat="false" ht="15" hidden="false" customHeight="false" outlineLevel="0" collapsed="false">
      <c r="B11" s="23" t="s">
        <v>127</v>
      </c>
    </row>
    <row r="12" customFormat="false" ht="15" hidden="false" customHeight="false" outlineLevel="0" collapsed="false">
      <c r="B12" s="24" t="s">
        <v>51</v>
      </c>
      <c r="C12" s="16" t="n">
        <f aca="false">SUMIFS(Transactions!$G:$G,Transactions!$H:$H,$B12,Transactions!$A:$A,"&gt;="&amp;C$3,Transactions!$A:$A,"&lt;="&amp;C$4)</f>
        <v>0</v>
      </c>
      <c r="D12" s="16" t="n">
        <f aca="false">SUMIFS(Transactions!$G:$G,Transactions!$H:$H,$B12,Transactions!$A:$A,"&gt;="&amp;D$3,Transactions!$A:$A,"&lt;="&amp;D$4)</f>
        <v>0</v>
      </c>
      <c r="E12" s="16" t="n">
        <f aca="false">SUMIFS(Transactions!$G:$G,Transactions!$H:$H,$B12,Transactions!$A:$A,"&gt;="&amp;E$3,Transactions!$A:$A,"&lt;="&amp;E$4)</f>
        <v>0</v>
      </c>
      <c r="F12" s="16" t="n">
        <f aca="false">SUMIFS(Transactions!$G:$G,Transactions!$H:$H,$B12,Transactions!$A:$A,"&gt;="&amp;F$3,Transactions!$A:$A,"&lt;="&amp;F$4)</f>
        <v>0</v>
      </c>
      <c r="G12" s="16" t="n">
        <f aca="false">SUMIFS(Transactions!$G:$G,Transactions!$H:$H,$B12,Transactions!$A:$A,"&gt;="&amp;G$3,Transactions!$A:$A,"&lt;="&amp;G$4)</f>
        <v>0</v>
      </c>
      <c r="H12" s="16" t="n">
        <f aca="false">SUMIFS(Transactions!$G:$G,Transactions!$H:$H,$B12,Transactions!$A:$A,"&gt;="&amp;H$3,Transactions!$A:$A,"&lt;="&amp;H$4)</f>
        <v>0</v>
      </c>
      <c r="I12" s="16" t="n">
        <f aca="false">SUMIFS(Transactions!$G:$G,Transactions!$H:$H,$B12,Transactions!$A:$A,"&gt;="&amp;I$3,Transactions!$A:$A,"&lt;="&amp;I$4)</f>
        <v>0</v>
      </c>
      <c r="J12" s="16" t="n">
        <f aca="false">SUMIFS(Transactions!$G:$G,Transactions!$H:$H,$B12,Transactions!$A:$A,"&gt;="&amp;J$3,Transactions!$A:$A,"&lt;="&amp;J$4)</f>
        <v>0</v>
      </c>
      <c r="K12" s="16" t="n">
        <f aca="false">SUMIFS(Transactions!$G:$G,Transactions!$H:$H,$B12,Transactions!$A:$A,"&gt;="&amp;K$3,Transactions!$A:$A,"&lt;="&amp;K$4)</f>
        <v>0</v>
      </c>
      <c r="L12" s="16" t="n">
        <f aca="false">SUMIFS(Transactions!$G:$G,Transactions!$H:$H,$B12,Transactions!$A:$A,"&gt;="&amp;L$3,Transactions!$A:$A,"&lt;="&amp;L$4)</f>
        <v>0</v>
      </c>
      <c r="M12" s="16" t="n">
        <f aca="false">SUMIFS(Transactions!$G:$G,Transactions!$H:$H,$B12,Transactions!$A:$A,"&gt;="&amp;M$3,Transactions!$A:$A,"&lt;="&amp;M$4)</f>
        <v>0</v>
      </c>
      <c r="N12" s="16" t="n">
        <f aca="false">SUMIFS(Transactions!$G:$G,Transactions!$H:$H,$B12,Transactions!$A:$A,"&gt;="&amp;N$3,Transactions!$A:$A,"&lt;="&amp;N$4)</f>
        <v>0</v>
      </c>
      <c r="O12" s="16" t="n">
        <f aca="false">SUM(C12:N12)</f>
        <v>0</v>
      </c>
    </row>
    <row r="13" customFormat="false" ht="15" hidden="false" customHeight="false" outlineLevel="0" collapsed="false">
      <c r="B13" s="24" t="s">
        <v>54</v>
      </c>
      <c r="C13" s="16" t="n">
        <f aca="false">SUMIFS(Transactions!$G:$G,Transactions!$H:$H,$B13,Transactions!$A:$A,"&gt;="&amp;C$3,Transactions!$A:$A,"&lt;="&amp;C$4)</f>
        <v>0</v>
      </c>
      <c r="D13" s="16" t="n">
        <f aca="false">SUMIFS(Transactions!$G:$G,Transactions!$H:$H,$B13,Transactions!$A:$A,"&gt;="&amp;D$3,Transactions!$A:$A,"&lt;="&amp;D$4)</f>
        <v>0</v>
      </c>
      <c r="E13" s="16" t="n">
        <f aca="false">SUMIFS(Transactions!$G:$G,Transactions!$H:$H,$B13,Transactions!$A:$A,"&gt;="&amp;E$3,Transactions!$A:$A,"&lt;="&amp;E$4)</f>
        <v>0</v>
      </c>
      <c r="F13" s="16" t="n">
        <f aca="false">SUMIFS(Transactions!$G:$G,Transactions!$H:$H,$B13,Transactions!$A:$A,"&gt;="&amp;F$3,Transactions!$A:$A,"&lt;="&amp;F$4)</f>
        <v>0</v>
      </c>
      <c r="G13" s="16" t="n">
        <f aca="false">SUMIFS(Transactions!$G:$G,Transactions!$H:$H,$B13,Transactions!$A:$A,"&gt;="&amp;G$3,Transactions!$A:$A,"&lt;="&amp;G$4)</f>
        <v>0</v>
      </c>
      <c r="H13" s="16" t="n">
        <f aca="false">SUMIFS(Transactions!$G:$G,Transactions!$H:$H,$B13,Transactions!$A:$A,"&gt;="&amp;H$3,Transactions!$A:$A,"&lt;="&amp;H$4)</f>
        <v>0</v>
      </c>
      <c r="I13" s="16" t="n">
        <f aca="false">SUMIFS(Transactions!$G:$G,Transactions!$H:$H,$B13,Transactions!$A:$A,"&gt;="&amp;I$3,Transactions!$A:$A,"&lt;="&amp;I$4)</f>
        <v>0</v>
      </c>
      <c r="J13" s="16" t="n">
        <f aca="false">SUMIFS(Transactions!$G:$G,Transactions!$H:$H,$B13,Transactions!$A:$A,"&gt;="&amp;J$3,Transactions!$A:$A,"&lt;="&amp;J$4)</f>
        <v>0</v>
      </c>
      <c r="K13" s="16" t="n">
        <f aca="false">SUMIFS(Transactions!$G:$G,Transactions!$H:$H,$B13,Transactions!$A:$A,"&gt;="&amp;K$3,Transactions!$A:$A,"&lt;="&amp;K$4)</f>
        <v>0</v>
      </c>
      <c r="L13" s="16" t="n">
        <f aca="false">SUMIFS(Transactions!$G:$G,Transactions!$H:$H,$B13,Transactions!$A:$A,"&gt;="&amp;L$3,Transactions!$A:$A,"&lt;="&amp;L$4)</f>
        <v>0</v>
      </c>
      <c r="M13" s="16" t="n">
        <f aca="false">SUMIFS(Transactions!$G:$G,Transactions!$H:$H,$B13,Transactions!$A:$A,"&gt;="&amp;M$3,Transactions!$A:$A,"&lt;="&amp;M$4)</f>
        <v>0</v>
      </c>
      <c r="N13" s="16" t="n">
        <f aca="false">SUMIFS(Transactions!$G:$G,Transactions!$H:$H,$B13,Transactions!$A:$A,"&gt;="&amp;N$3,Transactions!$A:$A,"&lt;="&amp;N$4)</f>
        <v>0</v>
      </c>
      <c r="O13" s="16" t="n">
        <f aca="false">SUM(C13:N13)</f>
        <v>0</v>
      </c>
    </row>
    <row r="14" customFormat="false" ht="15" hidden="false" customHeight="false" outlineLevel="0" collapsed="false">
      <c r="B14" s="24" t="s">
        <v>56</v>
      </c>
      <c r="C14" s="16" t="n">
        <f aca="false">SUMIFS(Transactions!$G:$G,Transactions!$H:$H,$B14,Transactions!$A:$A,"&gt;="&amp;C$3,Transactions!$A:$A,"&lt;="&amp;C$4)</f>
        <v>0</v>
      </c>
      <c r="D14" s="16" t="n">
        <f aca="false">SUMIFS(Transactions!$G:$G,Transactions!$H:$H,$B14,Transactions!$A:$A,"&gt;="&amp;D$3,Transactions!$A:$A,"&lt;="&amp;D$4)</f>
        <v>0</v>
      </c>
      <c r="E14" s="16" t="n">
        <f aca="false">SUMIFS(Transactions!$G:$G,Transactions!$H:$H,$B14,Transactions!$A:$A,"&gt;="&amp;E$3,Transactions!$A:$A,"&lt;="&amp;E$4)</f>
        <v>0</v>
      </c>
      <c r="F14" s="16" t="n">
        <f aca="false">SUMIFS(Transactions!$G:$G,Transactions!$H:$H,$B14,Transactions!$A:$A,"&gt;="&amp;F$3,Transactions!$A:$A,"&lt;="&amp;F$4)</f>
        <v>0</v>
      </c>
      <c r="G14" s="16" t="n">
        <f aca="false">SUMIFS(Transactions!$G:$G,Transactions!$H:$H,$B14,Transactions!$A:$A,"&gt;="&amp;G$3,Transactions!$A:$A,"&lt;="&amp;G$4)</f>
        <v>0</v>
      </c>
      <c r="H14" s="16" t="n">
        <f aca="false">SUMIFS(Transactions!$G:$G,Transactions!$H:$H,$B14,Transactions!$A:$A,"&gt;="&amp;H$3,Transactions!$A:$A,"&lt;="&amp;H$4)</f>
        <v>0</v>
      </c>
      <c r="I14" s="16" t="n">
        <f aca="false">SUMIFS(Transactions!$G:$G,Transactions!$H:$H,$B14,Transactions!$A:$A,"&gt;="&amp;I$3,Transactions!$A:$A,"&lt;="&amp;I$4)</f>
        <v>0</v>
      </c>
      <c r="J14" s="16" t="n">
        <f aca="false">SUMIFS(Transactions!$G:$G,Transactions!$H:$H,$B14,Transactions!$A:$A,"&gt;="&amp;J$3,Transactions!$A:$A,"&lt;="&amp;J$4)</f>
        <v>0</v>
      </c>
      <c r="K14" s="16" t="n">
        <f aca="false">SUMIFS(Transactions!$G:$G,Transactions!$H:$H,$B14,Transactions!$A:$A,"&gt;="&amp;K$3,Transactions!$A:$A,"&lt;="&amp;K$4)</f>
        <v>0</v>
      </c>
      <c r="L14" s="16" t="n">
        <f aca="false">SUMIFS(Transactions!$G:$G,Transactions!$H:$H,$B14,Transactions!$A:$A,"&gt;="&amp;L$3,Transactions!$A:$A,"&lt;="&amp;L$4)</f>
        <v>0</v>
      </c>
      <c r="M14" s="16" t="n">
        <f aca="false">SUMIFS(Transactions!$G:$G,Transactions!$H:$H,$B14,Transactions!$A:$A,"&gt;="&amp;M$3,Transactions!$A:$A,"&lt;="&amp;M$4)</f>
        <v>0</v>
      </c>
      <c r="N14" s="16" t="n">
        <f aca="false">SUMIFS(Transactions!$G:$G,Transactions!$H:$H,$B14,Transactions!$A:$A,"&gt;="&amp;N$3,Transactions!$A:$A,"&lt;="&amp;N$4)</f>
        <v>0</v>
      </c>
      <c r="O14" s="16" t="n">
        <f aca="false">SUM(C14:N14)</f>
        <v>0</v>
      </c>
    </row>
    <row r="15" customFormat="false" ht="15" hidden="false" customHeight="false" outlineLevel="0" collapsed="false">
      <c r="B15" s="6" t="s">
        <v>128</v>
      </c>
      <c r="C15" s="25" t="n">
        <f aca="false">SUM(C12:C14)</f>
        <v>0</v>
      </c>
      <c r="D15" s="25" t="n">
        <f aca="false">SUM(D12:D14)</f>
        <v>0</v>
      </c>
      <c r="E15" s="25" t="n">
        <f aca="false">SUM(E12:E14)</f>
        <v>0</v>
      </c>
      <c r="F15" s="25" t="n">
        <f aca="false">SUM(F12:F14)</f>
        <v>0</v>
      </c>
      <c r="G15" s="25" t="n">
        <f aca="false">SUM(G12:G14)</f>
        <v>0</v>
      </c>
      <c r="H15" s="25" t="n">
        <f aca="false">SUM(H12:H14)</f>
        <v>0</v>
      </c>
      <c r="I15" s="25" t="n">
        <f aca="false">SUM(I12:I14)</f>
        <v>0</v>
      </c>
      <c r="J15" s="25" t="n">
        <f aca="false">SUM(J12:J14)</f>
        <v>0</v>
      </c>
      <c r="K15" s="25" t="n">
        <f aca="false">SUM(K12:K14)</f>
        <v>0</v>
      </c>
      <c r="L15" s="25" t="n">
        <f aca="false">SUM(L12:L14)</f>
        <v>0</v>
      </c>
      <c r="M15" s="25" t="n">
        <f aca="false">SUM(M12:M14)</f>
        <v>0</v>
      </c>
      <c r="N15" s="25" t="n">
        <f aca="false">SUM(N12:N14)</f>
        <v>0</v>
      </c>
      <c r="O15" s="25" t="n">
        <f aca="false">SUM(C15:N15)</f>
        <v>0</v>
      </c>
    </row>
    <row r="17" customFormat="false" ht="15" hidden="false" customHeight="false" outlineLevel="0" collapsed="false">
      <c r="B17" s="3" t="s">
        <v>129</v>
      </c>
      <c r="C17" s="26" t="n">
        <f aca="false">C9+C15</f>
        <v>0</v>
      </c>
      <c r="D17" s="26" t="n">
        <f aca="false">D9+D15</f>
        <v>0</v>
      </c>
      <c r="E17" s="26" t="n">
        <f aca="false">E9+E15</f>
        <v>0</v>
      </c>
      <c r="F17" s="26" t="n">
        <f aca="false">F9+F15</f>
        <v>0</v>
      </c>
      <c r="G17" s="26" t="n">
        <f aca="false">G9+G15</f>
        <v>0</v>
      </c>
      <c r="H17" s="26" t="n">
        <f aca="false">H9+H15</f>
        <v>0</v>
      </c>
      <c r="I17" s="26" t="n">
        <f aca="false">I9+I15</f>
        <v>0</v>
      </c>
      <c r="J17" s="26" t="n">
        <f aca="false">J9+J15</f>
        <v>0</v>
      </c>
      <c r="K17" s="26" t="n">
        <f aca="false">K9+K15</f>
        <v>0</v>
      </c>
      <c r="L17" s="26" t="n">
        <f aca="false">L9+L15</f>
        <v>0</v>
      </c>
      <c r="M17" s="26" t="n">
        <f aca="false">M9+M15</f>
        <v>0</v>
      </c>
      <c r="N17" s="26" t="n">
        <f aca="false">N9+N15</f>
        <v>0</v>
      </c>
      <c r="O17" s="26" t="n">
        <f aca="false">SUM(C17:N17)</f>
        <v>0</v>
      </c>
    </row>
    <row r="18" customFormat="false" ht="15" hidden="false" customHeight="false" outlineLevel="0" collapsed="false">
      <c r="B18" s="27" t="s">
        <v>130</v>
      </c>
      <c r="C18" s="28" t="str">
        <f aca="false">IF(C9=0,"",C17/C9)</f>
        <v/>
      </c>
      <c r="D18" s="28" t="str">
        <f aca="false">IF(D9=0,"",D17/D9)</f>
        <v/>
      </c>
      <c r="E18" s="28" t="str">
        <f aca="false">IF(E9=0,"",E17/E9)</f>
        <v/>
      </c>
      <c r="F18" s="28" t="str">
        <f aca="false">IF(F9=0,"",F17/F9)</f>
        <v/>
      </c>
      <c r="G18" s="28" t="str">
        <f aca="false">IF(G9=0,"",G17/G9)</f>
        <v/>
      </c>
      <c r="H18" s="28" t="str">
        <f aca="false">IF(H9=0,"",H17/H9)</f>
        <v/>
      </c>
      <c r="I18" s="28" t="str">
        <f aca="false">IF(I9=0,"",I17/I9)</f>
        <v/>
      </c>
      <c r="J18" s="28" t="str">
        <f aca="false">IF(J9=0,"",J17/J9)</f>
        <v/>
      </c>
      <c r="K18" s="28" t="str">
        <f aca="false">IF(K9=0,"",K17/K9)</f>
        <v/>
      </c>
      <c r="L18" s="28" t="str">
        <f aca="false">IF(L9=0,"",L17/L9)</f>
        <v/>
      </c>
      <c r="M18" s="28" t="str">
        <f aca="false">IF(M9=0,"",M17/M9)</f>
        <v/>
      </c>
      <c r="N18" s="28" t="str">
        <f aca="false">IF(N9=0,"",N17/N9)</f>
        <v/>
      </c>
      <c r="O18" s="28" t="str">
        <f aca="false">IF(O9=0,"",O17/O9)</f>
        <v/>
      </c>
    </row>
    <row r="20" customFormat="false" ht="15" hidden="false" customHeight="false" outlineLevel="0" collapsed="false">
      <c r="B20" s="23" t="s">
        <v>131</v>
      </c>
    </row>
    <row r="21" customFormat="false" ht="15" hidden="false" customHeight="false" outlineLevel="0" collapsed="false">
      <c r="B21" s="24" t="s">
        <v>58</v>
      </c>
      <c r="C21" s="16" t="n">
        <f aca="false">SUMIFS(Transactions!$G:$G,Transactions!$H:$H,$B21,Transactions!$A:$A,"&gt;="&amp;C$3,Transactions!$A:$A,"&lt;="&amp;C$4)</f>
        <v>0</v>
      </c>
      <c r="D21" s="16" t="n">
        <f aca="false">SUMIFS(Transactions!$G:$G,Transactions!$H:$H,$B21,Transactions!$A:$A,"&gt;="&amp;D$3,Transactions!$A:$A,"&lt;="&amp;D$4)</f>
        <v>0</v>
      </c>
      <c r="E21" s="16" t="n">
        <f aca="false">SUMIFS(Transactions!$G:$G,Transactions!$H:$H,$B21,Transactions!$A:$A,"&gt;="&amp;E$3,Transactions!$A:$A,"&lt;="&amp;E$4)</f>
        <v>0</v>
      </c>
      <c r="F21" s="16" t="n">
        <f aca="false">SUMIFS(Transactions!$G:$G,Transactions!$H:$H,$B21,Transactions!$A:$A,"&gt;="&amp;F$3,Transactions!$A:$A,"&lt;="&amp;F$4)</f>
        <v>0</v>
      </c>
      <c r="G21" s="16" t="n">
        <f aca="false">SUMIFS(Transactions!$G:$G,Transactions!$H:$H,$B21,Transactions!$A:$A,"&gt;="&amp;G$3,Transactions!$A:$A,"&lt;="&amp;G$4)</f>
        <v>0</v>
      </c>
      <c r="H21" s="16" t="n">
        <f aca="false">SUMIFS(Transactions!$G:$G,Transactions!$H:$H,$B21,Transactions!$A:$A,"&gt;="&amp;H$3,Transactions!$A:$A,"&lt;="&amp;H$4)</f>
        <v>0</v>
      </c>
      <c r="I21" s="16" t="n">
        <f aca="false">SUMIFS(Transactions!$G:$G,Transactions!$H:$H,$B21,Transactions!$A:$A,"&gt;="&amp;I$3,Transactions!$A:$A,"&lt;="&amp;I$4)</f>
        <v>0</v>
      </c>
      <c r="J21" s="16" t="n">
        <f aca="false">SUMIFS(Transactions!$G:$G,Transactions!$H:$H,$B21,Transactions!$A:$A,"&gt;="&amp;J$3,Transactions!$A:$A,"&lt;="&amp;J$4)</f>
        <v>0</v>
      </c>
      <c r="K21" s="16" t="n">
        <f aca="false">SUMIFS(Transactions!$G:$G,Transactions!$H:$H,$B21,Transactions!$A:$A,"&gt;="&amp;K$3,Transactions!$A:$A,"&lt;="&amp;K$4)</f>
        <v>0</v>
      </c>
      <c r="L21" s="16" t="n">
        <f aca="false">SUMIFS(Transactions!$G:$G,Transactions!$H:$H,$B21,Transactions!$A:$A,"&gt;="&amp;L$3,Transactions!$A:$A,"&lt;="&amp;L$4)</f>
        <v>0</v>
      </c>
      <c r="M21" s="16" t="n">
        <f aca="false">SUMIFS(Transactions!$G:$G,Transactions!$H:$H,$B21,Transactions!$A:$A,"&gt;="&amp;M$3,Transactions!$A:$A,"&lt;="&amp;M$4)</f>
        <v>0</v>
      </c>
      <c r="N21" s="16" t="n">
        <f aca="false">SUMIFS(Transactions!$G:$G,Transactions!$H:$H,$B21,Transactions!$A:$A,"&gt;="&amp;N$3,Transactions!$A:$A,"&lt;="&amp;N$4)</f>
        <v>0</v>
      </c>
      <c r="O21" s="16" t="n">
        <f aca="false">SUM(C21:N21)</f>
        <v>0</v>
      </c>
    </row>
    <row r="22" customFormat="false" ht="15" hidden="false" customHeight="false" outlineLevel="0" collapsed="false">
      <c r="B22" s="24" t="s">
        <v>61</v>
      </c>
      <c r="C22" s="16" t="n">
        <f aca="false">SUMIFS(Transactions!$G:$G,Transactions!$H:$H,$B22,Transactions!$A:$A,"&gt;="&amp;C$3,Transactions!$A:$A,"&lt;="&amp;C$4)</f>
        <v>0</v>
      </c>
      <c r="D22" s="16" t="n">
        <f aca="false">SUMIFS(Transactions!$G:$G,Transactions!$H:$H,$B22,Transactions!$A:$A,"&gt;="&amp;D$3,Transactions!$A:$A,"&lt;="&amp;D$4)</f>
        <v>0</v>
      </c>
      <c r="E22" s="16" t="n">
        <f aca="false">SUMIFS(Transactions!$G:$G,Transactions!$H:$H,$B22,Transactions!$A:$A,"&gt;="&amp;E$3,Transactions!$A:$A,"&lt;="&amp;E$4)</f>
        <v>0</v>
      </c>
      <c r="F22" s="16" t="n">
        <f aca="false">SUMIFS(Transactions!$G:$G,Transactions!$H:$H,$B22,Transactions!$A:$A,"&gt;="&amp;F$3,Transactions!$A:$A,"&lt;="&amp;F$4)</f>
        <v>0</v>
      </c>
      <c r="G22" s="16" t="n">
        <f aca="false">SUMIFS(Transactions!$G:$G,Transactions!$H:$H,$B22,Transactions!$A:$A,"&gt;="&amp;G$3,Transactions!$A:$A,"&lt;="&amp;G$4)</f>
        <v>0</v>
      </c>
      <c r="H22" s="16" t="n">
        <f aca="false">SUMIFS(Transactions!$G:$G,Transactions!$H:$H,$B22,Transactions!$A:$A,"&gt;="&amp;H$3,Transactions!$A:$A,"&lt;="&amp;H$4)</f>
        <v>0</v>
      </c>
      <c r="I22" s="16" t="n">
        <f aca="false">SUMIFS(Transactions!$G:$G,Transactions!$H:$H,$B22,Transactions!$A:$A,"&gt;="&amp;I$3,Transactions!$A:$A,"&lt;="&amp;I$4)</f>
        <v>0</v>
      </c>
      <c r="J22" s="16" t="n">
        <f aca="false">SUMIFS(Transactions!$G:$G,Transactions!$H:$H,$B22,Transactions!$A:$A,"&gt;="&amp;J$3,Transactions!$A:$A,"&lt;="&amp;J$4)</f>
        <v>0</v>
      </c>
      <c r="K22" s="16" t="n">
        <f aca="false">SUMIFS(Transactions!$G:$G,Transactions!$H:$H,$B22,Transactions!$A:$A,"&gt;="&amp;K$3,Transactions!$A:$A,"&lt;="&amp;K$4)</f>
        <v>0</v>
      </c>
      <c r="L22" s="16" t="n">
        <f aca="false">SUMIFS(Transactions!$G:$G,Transactions!$H:$H,$B22,Transactions!$A:$A,"&gt;="&amp;L$3,Transactions!$A:$A,"&lt;="&amp;L$4)</f>
        <v>0</v>
      </c>
      <c r="M22" s="16" t="n">
        <f aca="false">SUMIFS(Transactions!$G:$G,Transactions!$H:$H,$B22,Transactions!$A:$A,"&gt;="&amp;M$3,Transactions!$A:$A,"&lt;="&amp;M$4)</f>
        <v>0</v>
      </c>
      <c r="N22" s="16" t="n">
        <f aca="false">SUMIFS(Transactions!$G:$G,Transactions!$H:$H,$B22,Transactions!$A:$A,"&gt;="&amp;N$3,Transactions!$A:$A,"&lt;="&amp;N$4)</f>
        <v>0</v>
      </c>
      <c r="O22" s="16" t="n">
        <f aca="false">SUM(C22:N22)</f>
        <v>0</v>
      </c>
    </row>
    <row r="23" customFormat="false" ht="15" hidden="false" customHeight="false" outlineLevel="0" collapsed="false">
      <c r="B23" s="24" t="s">
        <v>63</v>
      </c>
      <c r="C23" s="16" t="n">
        <f aca="false">SUMIFS(Transactions!$G:$G,Transactions!$H:$H,$B23,Transactions!$A:$A,"&gt;="&amp;C$3,Transactions!$A:$A,"&lt;="&amp;C$4)</f>
        <v>0</v>
      </c>
      <c r="D23" s="16" t="n">
        <f aca="false">SUMIFS(Transactions!$G:$G,Transactions!$H:$H,$B23,Transactions!$A:$A,"&gt;="&amp;D$3,Transactions!$A:$A,"&lt;="&amp;D$4)</f>
        <v>0</v>
      </c>
      <c r="E23" s="16" t="n">
        <f aca="false">SUMIFS(Transactions!$G:$G,Transactions!$H:$H,$B23,Transactions!$A:$A,"&gt;="&amp;E$3,Transactions!$A:$A,"&lt;="&amp;E$4)</f>
        <v>0</v>
      </c>
      <c r="F23" s="16" t="n">
        <f aca="false">SUMIFS(Transactions!$G:$G,Transactions!$H:$H,$B23,Transactions!$A:$A,"&gt;="&amp;F$3,Transactions!$A:$A,"&lt;="&amp;F$4)</f>
        <v>0</v>
      </c>
      <c r="G23" s="16" t="n">
        <f aca="false">SUMIFS(Transactions!$G:$G,Transactions!$H:$H,$B23,Transactions!$A:$A,"&gt;="&amp;G$3,Transactions!$A:$A,"&lt;="&amp;G$4)</f>
        <v>0</v>
      </c>
      <c r="H23" s="16" t="n">
        <f aca="false">SUMIFS(Transactions!$G:$G,Transactions!$H:$H,$B23,Transactions!$A:$A,"&gt;="&amp;H$3,Transactions!$A:$A,"&lt;="&amp;H$4)</f>
        <v>0</v>
      </c>
      <c r="I23" s="16" t="n">
        <f aca="false">SUMIFS(Transactions!$G:$G,Transactions!$H:$H,$B23,Transactions!$A:$A,"&gt;="&amp;I$3,Transactions!$A:$A,"&lt;="&amp;I$4)</f>
        <v>0</v>
      </c>
      <c r="J23" s="16" t="n">
        <f aca="false">SUMIFS(Transactions!$G:$G,Transactions!$H:$H,$B23,Transactions!$A:$A,"&gt;="&amp;J$3,Transactions!$A:$A,"&lt;="&amp;J$4)</f>
        <v>0</v>
      </c>
      <c r="K23" s="16" t="n">
        <f aca="false">SUMIFS(Transactions!$G:$G,Transactions!$H:$H,$B23,Transactions!$A:$A,"&gt;="&amp;K$3,Transactions!$A:$A,"&lt;="&amp;K$4)</f>
        <v>0</v>
      </c>
      <c r="L23" s="16" t="n">
        <f aca="false">SUMIFS(Transactions!$G:$G,Transactions!$H:$H,$B23,Transactions!$A:$A,"&gt;="&amp;L$3,Transactions!$A:$A,"&lt;="&amp;L$4)</f>
        <v>0</v>
      </c>
      <c r="M23" s="16" t="n">
        <f aca="false">SUMIFS(Transactions!$G:$G,Transactions!$H:$H,$B23,Transactions!$A:$A,"&gt;="&amp;M$3,Transactions!$A:$A,"&lt;="&amp;M$4)</f>
        <v>0</v>
      </c>
      <c r="N23" s="16" t="n">
        <f aca="false">SUMIFS(Transactions!$G:$G,Transactions!$H:$H,$B23,Transactions!$A:$A,"&gt;="&amp;N$3,Transactions!$A:$A,"&lt;="&amp;N$4)</f>
        <v>0</v>
      </c>
      <c r="O23" s="16" t="n">
        <f aca="false">SUM(C23:N23)</f>
        <v>0</v>
      </c>
    </row>
    <row r="24" customFormat="false" ht="15" hidden="false" customHeight="false" outlineLevel="0" collapsed="false">
      <c r="B24" s="24" t="s">
        <v>65</v>
      </c>
      <c r="C24" s="16" t="n">
        <f aca="false">SUMIFS(Transactions!$G:$G,Transactions!$H:$H,$B24,Transactions!$A:$A,"&gt;="&amp;C$3,Transactions!$A:$A,"&lt;="&amp;C$4)</f>
        <v>0</v>
      </c>
      <c r="D24" s="16" t="n">
        <f aca="false">SUMIFS(Transactions!$G:$G,Transactions!$H:$H,$B24,Transactions!$A:$A,"&gt;="&amp;D$3,Transactions!$A:$A,"&lt;="&amp;D$4)</f>
        <v>0</v>
      </c>
      <c r="E24" s="16" t="n">
        <f aca="false">SUMIFS(Transactions!$G:$G,Transactions!$H:$H,$B24,Transactions!$A:$A,"&gt;="&amp;E$3,Transactions!$A:$A,"&lt;="&amp;E$4)</f>
        <v>0</v>
      </c>
      <c r="F24" s="16" t="n">
        <f aca="false">SUMIFS(Transactions!$G:$G,Transactions!$H:$H,$B24,Transactions!$A:$A,"&gt;="&amp;F$3,Transactions!$A:$A,"&lt;="&amp;F$4)</f>
        <v>0</v>
      </c>
      <c r="G24" s="16" t="n">
        <f aca="false">SUMIFS(Transactions!$G:$G,Transactions!$H:$H,$B24,Transactions!$A:$A,"&gt;="&amp;G$3,Transactions!$A:$A,"&lt;="&amp;G$4)</f>
        <v>0</v>
      </c>
      <c r="H24" s="16" t="n">
        <f aca="false">SUMIFS(Transactions!$G:$G,Transactions!$H:$H,$B24,Transactions!$A:$A,"&gt;="&amp;H$3,Transactions!$A:$A,"&lt;="&amp;H$4)</f>
        <v>0</v>
      </c>
      <c r="I24" s="16" t="n">
        <f aca="false">SUMIFS(Transactions!$G:$G,Transactions!$H:$H,$B24,Transactions!$A:$A,"&gt;="&amp;I$3,Transactions!$A:$A,"&lt;="&amp;I$4)</f>
        <v>0</v>
      </c>
      <c r="J24" s="16" t="n">
        <f aca="false">SUMIFS(Transactions!$G:$G,Transactions!$H:$H,$B24,Transactions!$A:$A,"&gt;="&amp;J$3,Transactions!$A:$A,"&lt;="&amp;J$4)</f>
        <v>0</v>
      </c>
      <c r="K24" s="16" t="n">
        <f aca="false">SUMIFS(Transactions!$G:$G,Transactions!$H:$H,$B24,Transactions!$A:$A,"&gt;="&amp;K$3,Transactions!$A:$A,"&lt;="&amp;K$4)</f>
        <v>0</v>
      </c>
      <c r="L24" s="16" t="n">
        <f aca="false">SUMIFS(Transactions!$G:$G,Transactions!$H:$H,$B24,Transactions!$A:$A,"&gt;="&amp;L$3,Transactions!$A:$A,"&lt;="&amp;L$4)</f>
        <v>0</v>
      </c>
      <c r="M24" s="16" t="n">
        <f aca="false">SUMIFS(Transactions!$G:$G,Transactions!$H:$H,$B24,Transactions!$A:$A,"&gt;="&amp;M$3,Transactions!$A:$A,"&lt;="&amp;M$4)</f>
        <v>0</v>
      </c>
      <c r="N24" s="16" t="n">
        <f aca="false">SUMIFS(Transactions!$G:$G,Transactions!$H:$H,$B24,Transactions!$A:$A,"&gt;="&amp;N$3,Transactions!$A:$A,"&lt;="&amp;N$4)</f>
        <v>0</v>
      </c>
      <c r="O24" s="16" t="n">
        <f aca="false">SUM(C24:N24)</f>
        <v>0</v>
      </c>
    </row>
    <row r="25" customFormat="false" ht="15" hidden="false" customHeight="false" outlineLevel="0" collapsed="false">
      <c r="B25" s="24" t="s">
        <v>67</v>
      </c>
      <c r="C25" s="16" t="n">
        <f aca="false">SUMIFS(Transactions!$G:$G,Transactions!$H:$H,$B25,Transactions!$A:$A,"&gt;="&amp;C$3,Transactions!$A:$A,"&lt;="&amp;C$4)</f>
        <v>0</v>
      </c>
      <c r="D25" s="16" t="n">
        <f aca="false">SUMIFS(Transactions!$G:$G,Transactions!$H:$H,$B25,Transactions!$A:$A,"&gt;="&amp;D$3,Transactions!$A:$A,"&lt;="&amp;D$4)</f>
        <v>0</v>
      </c>
      <c r="E25" s="16" t="n">
        <f aca="false">SUMIFS(Transactions!$G:$G,Transactions!$H:$H,$B25,Transactions!$A:$A,"&gt;="&amp;E$3,Transactions!$A:$A,"&lt;="&amp;E$4)</f>
        <v>0</v>
      </c>
      <c r="F25" s="16" t="n">
        <f aca="false">SUMIFS(Transactions!$G:$G,Transactions!$H:$H,$B25,Transactions!$A:$A,"&gt;="&amp;F$3,Transactions!$A:$A,"&lt;="&amp;F$4)</f>
        <v>0</v>
      </c>
      <c r="G25" s="16" t="n">
        <f aca="false">SUMIFS(Transactions!$G:$G,Transactions!$H:$H,$B25,Transactions!$A:$A,"&gt;="&amp;G$3,Transactions!$A:$A,"&lt;="&amp;G$4)</f>
        <v>0</v>
      </c>
      <c r="H25" s="16" t="n">
        <f aca="false">SUMIFS(Transactions!$G:$G,Transactions!$H:$H,$B25,Transactions!$A:$A,"&gt;="&amp;H$3,Transactions!$A:$A,"&lt;="&amp;H$4)</f>
        <v>0</v>
      </c>
      <c r="I25" s="16" t="n">
        <f aca="false">SUMIFS(Transactions!$G:$G,Transactions!$H:$H,$B25,Transactions!$A:$A,"&gt;="&amp;I$3,Transactions!$A:$A,"&lt;="&amp;I$4)</f>
        <v>0</v>
      </c>
      <c r="J25" s="16" t="n">
        <f aca="false">SUMIFS(Transactions!$G:$G,Transactions!$H:$H,$B25,Transactions!$A:$A,"&gt;="&amp;J$3,Transactions!$A:$A,"&lt;="&amp;J$4)</f>
        <v>0</v>
      </c>
      <c r="K25" s="16" t="n">
        <f aca="false">SUMIFS(Transactions!$G:$G,Transactions!$H:$H,$B25,Transactions!$A:$A,"&gt;="&amp;K$3,Transactions!$A:$A,"&lt;="&amp;K$4)</f>
        <v>0</v>
      </c>
      <c r="L25" s="16" t="n">
        <f aca="false">SUMIFS(Transactions!$G:$G,Transactions!$H:$H,$B25,Transactions!$A:$A,"&gt;="&amp;L$3,Transactions!$A:$A,"&lt;="&amp;L$4)</f>
        <v>0</v>
      </c>
      <c r="M25" s="16" t="n">
        <f aca="false">SUMIFS(Transactions!$G:$G,Transactions!$H:$H,$B25,Transactions!$A:$A,"&gt;="&amp;M$3,Transactions!$A:$A,"&lt;="&amp;M$4)</f>
        <v>0</v>
      </c>
      <c r="N25" s="16" t="n">
        <f aca="false">SUMIFS(Transactions!$G:$G,Transactions!$H:$H,$B25,Transactions!$A:$A,"&gt;="&amp;N$3,Transactions!$A:$A,"&lt;="&amp;N$4)</f>
        <v>0</v>
      </c>
      <c r="O25" s="16" t="n">
        <f aca="false">SUM(C25:N25)</f>
        <v>0</v>
      </c>
    </row>
    <row r="26" customFormat="false" ht="15" hidden="false" customHeight="false" outlineLevel="0" collapsed="false">
      <c r="B26" s="24" t="s">
        <v>69</v>
      </c>
      <c r="C26" s="16" t="n">
        <f aca="false">SUMIFS(Transactions!$G:$G,Transactions!$H:$H,$B26,Transactions!$A:$A,"&gt;="&amp;C$3,Transactions!$A:$A,"&lt;="&amp;C$4)</f>
        <v>0</v>
      </c>
      <c r="D26" s="16" t="n">
        <f aca="false">SUMIFS(Transactions!$G:$G,Transactions!$H:$H,$B26,Transactions!$A:$A,"&gt;="&amp;D$3,Transactions!$A:$A,"&lt;="&amp;D$4)</f>
        <v>0</v>
      </c>
      <c r="E26" s="16" t="n">
        <f aca="false">SUMIFS(Transactions!$G:$G,Transactions!$H:$H,$B26,Transactions!$A:$A,"&gt;="&amp;E$3,Transactions!$A:$A,"&lt;="&amp;E$4)</f>
        <v>0</v>
      </c>
      <c r="F26" s="16" t="n">
        <f aca="false">SUMIFS(Transactions!$G:$G,Transactions!$H:$H,$B26,Transactions!$A:$A,"&gt;="&amp;F$3,Transactions!$A:$A,"&lt;="&amp;F$4)</f>
        <v>0</v>
      </c>
      <c r="G26" s="16" t="n">
        <f aca="false">SUMIFS(Transactions!$G:$G,Transactions!$H:$H,$B26,Transactions!$A:$A,"&gt;="&amp;G$3,Transactions!$A:$A,"&lt;="&amp;G$4)</f>
        <v>0</v>
      </c>
      <c r="H26" s="16" t="n">
        <f aca="false">SUMIFS(Transactions!$G:$G,Transactions!$H:$H,$B26,Transactions!$A:$A,"&gt;="&amp;H$3,Transactions!$A:$A,"&lt;="&amp;H$4)</f>
        <v>0</v>
      </c>
      <c r="I26" s="16" t="n">
        <f aca="false">SUMIFS(Transactions!$G:$G,Transactions!$H:$H,$B26,Transactions!$A:$A,"&gt;="&amp;I$3,Transactions!$A:$A,"&lt;="&amp;I$4)</f>
        <v>0</v>
      </c>
      <c r="J26" s="16" t="n">
        <f aca="false">SUMIFS(Transactions!$G:$G,Transactions!$H:$H,$B26,Transactions!$A:$A,"&gt;="&amp;J$3,Transactions!$A:$A,"&lt;="&amp;J$4)</f>
        <v>0</v>
      </c>
      <c r="K26" s="16" t="n">
        <f aca="false">SUMIFS(Transactions!$G:$G,Transactions!$H:$H,$B26,Transactions!$A:$A,"&gt;="&amp;K$3,Transactions!$A:$A,"&lt;="&amp;K$4)</f>
        <v>0</v>
      </c>
      <c r="L26" s="16" t="n">
        <f aca="false">SUMIFS(Transactions!$G:$G,Transactions!$H:$H,$B26,Transactions!$A:$A,"&gt;="&amp;L$3,Transactions!$A:$A,"&lt;="&amp;L$4)</f>
        <v>0</v>
      </c>
      <c r="M26" s="16" t="n">
        <f aca="false">SUMIFS(Transactions!$G:$G,Transactions!$H:$H,$B26,Transactions!$A:$A,"&gt;="&amp;M$3,Transactions!$A:$A,"&lt;="&amp;M$4)</f>
        <v>0</v>
      </c>
      <c r="N26" s="16" t="n">
        <f aca="false">SUMIFS(Transactions!$G:$G,Transactions!$H:$H,$B26,Transactions!$A:$A,"&gt;="&amp;N$3,Transactions!$A:$A,"&lt;="&amp;N$4)</f>
        <v>0</v>
      </c>
      <c r="O26" s="16" t="n">
        <f aca="false">SUM(C26:N26)</f>
        <v>0</v>
      </c>
    </row>
    <row r="27" customFormat="false" ht="15" hidden="false" customHeight="false" outlineLevel="0" collapsed="false">
      <c r="B27" s="6" t="s">
        <v>132</v>
      </c>
      <c r="C27" s="25" t="n">
        <f aca="false">SUM(C21:C26)</f>
        <v>0</v>
      </c>
      <c r="D27" s="25" t="n">
        <f aca="false">SUM(D21:D26)</f>
        <v>0</v>
      </c>
      <c r="E27" s="25" t="n">
        <f aca="false">SUM(E21:E26)</f>
        <v>0</v>
      </c>
      <c r="F27" s="25" t="n">
        <f aca="false">SUM(F21:F26)</f>
        <v>0</v>
      </c>
      <c r="G27" s="25" t="n">
        <f aca="false">SUM(G21:G26)</f>
        <v>0</v>
      </c>
      <c r="H27" s="25" t="n">
        <f aca="false">SUM(H21:H26)</f>
        <v>0</v>
      </c>
      <c r="I27" s="25" t="n">
        <f aca="false">SUM(I21:I26)</f>
        <v>0</v>
      </c>
      <c r="J27" s="25" t="n">
        <f aca="false">SUM(J21:J26)</f>
        <v>0</v>
      </c>
      <c r="K27" s="25" t="n">
        <f aca="false">SUM(K21:K26)</f>
        <v>0</v>
      </c>
      <c r="L27" s="25" t="n">
        <f aca="false">SUM(L21:L26)</f>
        <v>0</v>
      </c>
      <c r="M27" s="25" t="n">
        <f aca="false">SUM(M21:M26)</f>
        <v>0</v>
      </c>
      <c r="N27" s="25" t="n">
        <f aca="false">SUM(N21:N26)</f>
        <v>0</v>
      </c>
      <c r="O27" s="25" t="n">
        <f aca="false">SUM(C27:N27)</f>
        <v>0</v>
      </c>
    </row>
    <row r="29" customFormat="false" ht="15" hidden="false" customHeight="false" outlineLevel="0" collapsed="false">
      <c r="B29" s="3" t="s">
        <v>133</v>
      </c>
      <c r="C29" s="26" t="n">
        <f aca="false">C17+C27</f>
        <v>0</v>
      </c>
      <c r="D29" s="26" t="n">
        <f aca="false">D17+D27</f>
        <v>0</v>
      </c>
      <c r="E29" s="26" t="n">
        <f aca="false">E17+E27</f>
        <v>0</v>
      </c>
      <c r="F29" s="26" t="n">
        <f aca="false">F17+F27</f>
        <v>0</v>
      </c>
      <c r="G29" s="26" t="n">
        <f aca="false">G17+G27</f>
        <v>0</v>
      </c>
      <c r="H29" s="26" t="n">
        <f aca="false">H17+H27</f>
        <v>0</v>
      </c>
      <c r="I29" s="26" t="n">
        <f aca="false">I17+I27</f>
        <v>0</v>
      </c>
      <c r="J29" s="26" t="n">
        <f aca="false">J17+J27</f>
        <v>0</v>
      </c>
      <c r="K29" s="26" t="n">
        <f aca="false">K17+K27</f>
        <v>0</v>
      </c>
      <c r="L29" s="26" t="n">
        <f aca="false">L17+L27</f>
        <v>0</v>
      </c>
      <c r="M29" s="26" t="n">
        <f aca="false">M17+M27</f>
        <v>0</v>
      </c>
      <c r="N29" s="26" t="n">
        <f aca="false">N17+N27</f>
        <v>0</v>
      </c>
      <c r="O29" s="26" t="n">
        <f aca="false">SUM(C29:N29)</f>
        <v>0</v>
      </c>
    </row>
    <row r="31" customFormat="false" ht="15" hidden="false" customHeight="false" outlineLevel="0" collapsed="false">
      <c r="B31" s="23" t="s">
        <v>134</v>
      </c>
    </row>
    <row r="32" customFormat="false" ht="15" hidden="false" customHeight="false" outlineLevel="0" collapsed="false">
      <c r="B32" s="24" t="s">
        <v>71</v>
      </c>
      <c r="C32" s="16" t="n">
        <f aca="false">SUMIFS(Transactions!$G:$G,Transactions!$H:$H,$B32,Transactions!$A:$A,"&gt;="&amp;C$3,Transactions!$A:$A,"&lt;="&amp;C$4)</f>
        <v>0</v>
      </c>
      <c r="D32" s="16" t="n">
        <f aca="false">SUMIFS(Transactions!$G:$G,Transactions!$H:$H,$B32,Transactions!$A:$A,"&gt;="&amp;D$3,Transactions!$A:$A,"&lt;="&amp;D$4)</f>
        <v>0</v>
      </c>
      <c r="E32" s="16" t="n">
        <f aca="false">SUMIFS(Transactions!$G:$G,Transactions!$H:$H,$B32,Transactions!$A:$A,"&gt;="&amp;E$3,Transactions!$A:$A,"&lt;="&amp;E$4)</f>
        <v>0</v>
      </c>
      <c r="F32" s="16" t="n">
        <f aca="false">SUMIFS(Transactions!$G:$G,Transactions!$H:$H,$B32,Transactions!$A:$A,"&gt;="&amp;F$3,Transactions!$A:$A,"&lt;="&amp;F$4)</f>
        <v>0</v>
      </c>
      <c r="G32" s="16" t="n">
        <f aca="false">SUMIFS(Transactions!$G:$G,Transactions!$H:$H,$B32,Transactions!$A:$A,"&gt;="&amp;G$3,Transactions!$A:$A,"&lt;="&amp;G$4)</f>
        <v>0</v>
      </c>
      <c r="H32" s="16" t="n">
        <f aca="false">SUMIFS(Transactions!$G:$G,Transactions!$H:$H,$B32,Transactions!$A:$A,"&gt;="&amp;H$3,Transactions!$A:$A,"&lt;="&amp;H$4)</f>
        <v>0</v>
      </c>
      <c r="I32" s="16" t="n">
        <f aca="false">SUMIFS(Transactions!$G:$G,Transactions!$H:$H,$B32,Transactions!$A:$A,"&gt;="&amp;I$3,Transactions!$A:$A,"&lt;="&amp;I$4)</f>
        <v>0</v>
      </c>
      <c r="J32" s="16" t="n">
        <f aca="false">SUMIFS(Transactions!$G:$G,Transactions!$H:$H,$B32,Transactions!$A:$A,"&gt;="&amp;J$3,Transactions!$A:$A,"&lt;="&amp;J$4)</f>
        <v>0</v>
      </c>
      <c r="K32" s="16" t="n">
        <f aca="false">SUMIFS(Transactions!$G:$G,Transactions!$H:$H,$B32,Transactions!$A:$A,"&gt;="&amp;K$3,Transactions!$A:$A,"&lt;="&amp;K$4)</f>
        <v>0</v>
      </c>
      <c r="L32" s="16" t="n">
        <f aca="false">SUMIFS(Transactions!$G:$G,Transactions!$H:$H,$B32,Transactions!$A:$A,"&gt;="&amp;L$3,Transactions!$A:$A,"&lt;="&amp;L$4)</f>
        <v>0</v>
      </c>
      <c r="M32" s="16" t="n">
        <f aca="false">SUMIFS(Transactions!$G:$G,Transactions!$H:$H,$B32,Transactions!$A:$A,"&gt;="&amp;M$3,Transactions!$A:$A,"&lt;="&amp;M$4)</f>
        <v>0</v>
      </c>
      <c r="N32" s="16" t="n">
        <f aca="false">SUMIFS(Transactions!$G:$G,Transactions!$H:$H,$B32,Transactions!$A:$A,"&gt;="&amp;N$3,Transactions!$A:$A,"&lt;="&amp;N$4)</f>
        <v>0</v>
      </c>
      <c r="O32" s="16" t="n">
        <f aca="false">SUM(C32:N32)</f>
        <v>0</v>
      </c>
    </row>
    <row r="33" customFormat="false" ht="15" hidden="false" customHeight="false" outlineLevel="0" collapsed="false">
      <c r="B33" s="24" t="s">
        <v>74</v>
      </c>
      <c r="C33" s="16" t="n">
        <f aca="false">SUMIFS(Transactions!$G:$G,Transactions!$H:$H,$B33,Transactions!$A:$A,"&gt;="&amp;C$3,Transactions!$A:$A,"&lt;="&amp;C$4)</f>
        <v>0</v>
      </c>
      <c r="D33" s="16" t="n">
        <f aca="false">SUMIFS(Transactions!$G:$G,Transactions!$H:$H,$B33,Transactions!$A:$A,"&gt;="&amp;D$3,Transactions!$A:$A,"&lt;="&amp;D$4)</f>
        <v>0</v>
      </c>
      <c r="E33" s="16" t="n">
        <f aca="false">SUMIFS(Transactions!$G:$G,Transactions!$H:$H,$B33,Transactions!$A:$A,"&gt;="&amp;E$3,Transactions!$A:$A,"&lt;="&amp;E$4)</f>
        <v>0</v>
      </c>
      <c r="F33" s="16" t="n">
        <f aca="false">SUMIFS(Transactions!$G:$G,Transactions!$H:$H,$B33,Transactions!$A:$A,"&gt;="&amp;F$3,Transactions!$A:$A,"&lt;="&amp;F$4)</f>
        <v>0</v>
      </c>
      <c r="G33" s="16" t="n">
        <f aca="false">SUMIFS(Transactions!$G:$G,Transactions!$H:$H,$B33,Transactions!$A:$A,"&gt;="&amp;G$3,Transactions!$A:$A,"&lt;="&amp;G$4)</f>
        <v>0</v>
      </c>
      <c r="H33" s="16" t="n">
        <f aca="false">SUMIFS(Transactions!$G:$G,Transactions!$H:$H,$B33,Transactions!$A:$A,"&gt;="&amp;H$3,Transactions!$A:$A,"&lt;="&amp;H$4)</f>
        <v>0</v>
      </c>
      <c r="I33" s="16" t="n">
        <f aca="false">SUMIFS(Transactions!$G:$G,Transactions!$H:$H,$B33,Transactions!$A:$A,"&gt;="&amp;I$3,Transactions!$A:$A,"&lt;="&amp;I$4)</f>
        <v>0</v>
      </c>
      <c r="J33" s="16" t="n">
        <f aca="false">SUMIFS(Transactions!$G:$G,Transactions!$H:$H,$B33,Transactions!$A:$A,"&gt;="&amp;J$3,Transactions!$A:$A,"&lt;="&amp;J$4)</f>
        <v>0</v>
      </c>
      <c r="K33" s="16" t="n">
        <f aca="false">SUMIFS(Transactions!$G:$G,Transactions!$H:$H,$B33,Transactions!$A:$A,"&gt;="&amp;K$3,Transactions!$A:$A,"&lt;="&amp;K$4)</f>
        <v>0</v>
      </c>
      <c r="L33" s="16" t="n">
        <f aca="false">SUMIFS(Transactions!$G:$G,Transactions!$H:$H,$B33,Transactions!$A:$A,"&gt;="&amp;L$3,Transactions!$A:$A,"&lt;="&amp;L$4)</f>
        <v>0</v>
      </c>
      <c r="M33" s="16" t="n">
        <f aca="false">SUMIFS(Transactions!$G:$G,Transactions!$H:$H,$B33,Transactions!$A:$A,"&gt;="&amp;M$3,Transactions!$A:$A,"&lt;="&amp;M$4)</f>
        <v>0</v>
      </c>
      <c r="N33" s="16" t="n">
        <f aca="false">SUMIFS(Transactions!$G:$G,Transactions!$H:$H,$B33,Transactions!$A:$A,"&gt;="&amp;N$3,Transactions!$A:$A,"&lt;="&amp;N$4)</f>
        <v>0</v>
      </c>
      <c r="O33" s="16" t="n">
        <f aca="false">SUM(C33:N33)</f>
        <v>0</v>
      </c>
    </row>
    <row r="34" customFormat="false" ht="15" hidden="false" customHeight="false" outlineLevel="0" collapsed="false">
      <c r="B34" s="24" t="s">
        <v>76</v>
      </c>
      <c r="C34" s="16" t="n">
        <f aca="false">SUMIFS(Transactions!$G:$G,Transactions!$H:$H,$B34,Transactions!$A:$A,"&gt;="&amp;C$3,Transactions!$A:$A,"&lt;="&amp;C$4)</f>
        <v>0</v>
      </c>
      <c r="D34" s="16" t="n">
        <f aca="false">SUMIFS(Transactions!$G:$G,Transactions!$H:$H,$B34,Transactions!$A:$A,"&gt;="&amp;D$3,Transactions!$A:$A,"&lt;="&amp;D$4)</f>
        <v>0</v>
      </c>
      <c r="E34" s="16" t="n">
        <f aca="false">SUMIFS(Transactions!$G:$G,Transactions!$H:$H,$B34,Transactions!$A:$A,"&gt;="&amp;E$3,Transactions!$A:$A,"&lt;="&amp;E$4)</f>
        <v>0</v>
      </c>
      <c r="F34" s="16" t="n">
        <f aca="false">SUMIFS(Transactions!$G:$G,Transactions!$H:$H,$B34,Transactions!$A:$A,"&gt;="&amp;F$3,Transactions!$A:$A,"&lt;="&amp;F$4)</f>
        <v>0</v>
      </c>
      <c r="G34" s="16" t="n">
        <f aca="false">SUMIFS(Transactions!$G:$G,Transactions!$H:$H,$B34,Transactions!$A:$A,"&gt;="&amp;G$3,Transactions!$A:$A,"&lt;="&amp;G$4)</f>
        <v>0</v>
      </c>
      <c r="H34" s="16" t="n">
        <f aca="false">SUMIFS(Transactions!$G:$G,Transactions!$H:$H,$B34,Transactions!$A:$A,"&gt;="&amp;H$3,Transactions!$A:$A,"&lt;="&amp;H$4)</f>
        <v>0</v>
      </c>
      <c r="I34" s="16" t="n">
        <f aca="false">SUMIFS(Transactions!$G:$G,Transactions!$H:$H,$B34,Transactions!$A:$A,"&gt;="&amp;I$3,Transactions!$A:$A,"&lt;="&amp;I$4)</f>
        <v>0</v>
      </c>
      <c r="J34" s="16" t="n">
        <f aca="false">SUMIFS(Transactions!$G:$G,Transactions!$H:$H,$B34,Transactions!$A:$A,"&gt;="&amp;J$3,Transactions!$A:$A,"&lt;="&amp;J$4)</f>
        <v>0</v>
      </c>
      <c r="K34" s="16" t="n">
        <f aca="false">SUMIFS(Transactions!$G:$G,Transactions!$H:$H,$B34,Transactions!$A:$A,"&gt;="&amp;K$3,Transactions!$A:$A,"&lt;="&amp;K$4)</f>
        <v>0</v>
      </c>
      <c r="L34" s="16" t="n">
        <f aca="false">SUMIFS(Transactions!$G:$G,Transactions!$H:$H,$B34,Transactions!$A:$A,"&gt;="&amp;L$3,Transactions!$A:$A,"&lt;="&amp;L$4)</f>
        <v>0</v>
      </c>
      <c r="M34" s="16" t="n">
        <f aca="false">SUMIFS(Transactions!$G:$G,Transactions!$H:$H,$B34,Transactions!$A:$A,"&gt;="&amp;M$3,Transactions!$A:$A,"&lt;="&amp;M$4)</f>
        <v>0</v>
      </c>
      <c r="N34" s="16" t="n">
        <f aca="false">SUMIFS(Transactions!$G:$G,Transactions!$H:$H,$B34,Transactions!$A:$A,"&gt;="&amp;N$3,Transactions!$A:$A,"&lt;="&amp;N$4)</f>
        <v>0</v>
      </c>
      <c r="O34" s="16" t="n">
        <f aca="false">SUM(C34:N34)</f>
        <v>0</v>
      </c>
    </row>
    <row r="35" customFormat="false" ht="15" hidden="false" customHeight="false" outlineLevel="0" collapsed="false">
      <c r="B35" s="24" t="s">
        <v>78</v>
      </c>
      <c r="C35" s="16" t="n">
        <f aca="false">SUMIFS(Transactions!$G:$G,Transactions!$H:$H,$B35,Transactions!$A:$A,"&gt;="&amp;C$3,Transactions!$A:$A,"&lt;="&amp;C$4)</f>
        <v>0</v>
      </c>
      <c r="D35" s="16" t="n">
        <f aca="false">SUMIFS(Transactions!$G:$G,Transactions!$H:$H,$B35,Transactions!$A:$A,"&gt;="&amp;D$3,Transactions!$A:$A,"&lt;="&amp;D$4)</f>
        <v>0</v>
      </c>
      <c r="E35" s="16" t="n">
        <f aca="false">SUMIFS(Transactions!$G:$G,Transactions!$H:$H,$B35,Transactions!$A:$A,"&gt;="&amp;E$3,Transactions!$A:$A,"&lt;="&amp;E$4)</f>
        <v>0</v>
      </c>
      <c r="F35" s="16" t="n">
        <f aca="false">SUMIFS(Transactions!$G:$G,Transactions!$H:$H,$B35,Transactions!$A:$A,"&gt;="&amp;F$3,Transactions!$A:$A,"&lt;="&amp;F$4)</f>
        <v>0</v>
      </c>
      <c r="G35" s="16" t="n">
        <f aca="false">SUMIFS(Transactions!$G:$G,Transactions!$H:$H,$B35,Transactions!$A:$A,"&gt;="&amp;G$3,Transactions!$A:$A,"&lt;="&amp;G$4)</f>
        <v>0</v>
      </c>
      <c r="H35" s="16" t="n">
        <f aca="false">SUMIFS(Transactions!$G:$G,Transactions!$H:$H,$B35,Transactions!$A:$A,"&gt;="&amp;H$3,Transactions!$A:$A,"&lt;="&amp;H$4)</f>
        <v>0</v>
      </c>
      <c r="I35" s="16" t="n">
        <f aca="false">SUMIFS(Transactions!$G:$G,Transactions!$H:$H,$B35,Transactions!$A:$A,"&gt;="&amp;I$3,Transactions!$A:$A,"&lt;="&amp;I$4)</f>
        <v>0</v>
      </c>
      <c r="J35" s="16" t="n">
        <f aca="false">SUMIFS(Transactions!$G:$G,Transactions!$H:$H,$B35,Transactions!$A:$A,"&gt;="&amp;J$3,Transactions!$A:$A,"&lt;="&amp;J$4)</f>
        <v>0</v>
      </c>
      <c r="K35" s="16" t="n">
        <f aca="false">SUMIFS(Transactions!$G:$G,Transactions!$H:$H,$B35,Transactions!$A:$A,"&gt;="&amp;K$3,Transactions!$A:$A,"&lt;="&amp;K$4)</f>
        <v>0</v>
      </c>
      <c r="L35" s="16" t="n">
        <f aca="false">SUMIFS(Transactions!$G:$G,Transactions!$H:$H,$B35,Transactions!$A:$A,"&gt;="&amp;L$3,Transactions!$A:$A,"&lt;="&amp;L$4)</f>
        <v>0</v>
      </c>
      <c r="M35" s="16" t="n">
        <f aca="false">SUMIFS(Transactions!$G:$G,Transactions!$H:$H,$B35,Transactions!$A:$A,"&gt;="&amp;M$3,Transactions!$A:$A,"&lt;="&amp;M$4)</f>
        <v>0</v>
      </c>
      <c r="N35" s="16" t="n">
        <f aca="false">SUMIFS(Transactions!$G:$G,Transactions!$H:$H,$B35,Transactions!$A:$A,"&gt;="&amp;N$3,Transactions!$A:$A,"&lt;="&amp;N$4)</f>
        <v>0</v>
      </c>
      <c r="O35" s="16" t="n">
        <f aca="false">SUM(C35:N35)</f>
        <v>0</v>
      </c>
    </row>
    <row r="36" customFormat="false" ht="15" hidden="false" customHeight="false" outlineLevel="0" collapsed="false">
      <c r="B36" s="6" t="s">
        <v>135</v>
      </c>
      <c r="C36" s="25" t="n">
        <f aca="false">SUM(C32:C35)</f>
        <v>0</v>
      </c>
      <c r="D36" s="25" t="n">
        <f aca="false">SUM(D32:D35)</f>
        <v>0</v>
      </c>
      <c r="E36" s="25" t="n">
        <f aca="false">SUM(E32:E35)</f>
        <v>0</v>
      </c>
      <c r="F36" s="25" t="n">
        <f aca="false">SUM(F32:F35)</f>
        <v>0</v>
      </c>
      <c r="G36" s="25" t="n">
        <f aca="false">SUM(G32:G35)</f>
        <v>0</v>
      </c>
      <c r="H36" s="25" t="n">
        <f aca="false">SUM(H32:H35)</f>
        <v>0</v>
      </c>
      <c r="I36" s="25" t="n">
        <f aca="false">SUM(I32:I35)</f>
        <v>0</v>
      </c>
      <c r="J36" s="25" t="n">
        <f aca="false">SUM(J32:J35)</f>
        <v>0</v>
      </c>
      <c r="K36" s="25" t="n">
        <f aca="false">SUM(K32:K35)</f>
        <v>0</v>
      </c>
      <c r="L36" s="25" t="n">
        <f aca="false">SUM(L32:L35)</f>
        <v>0</v>
      </c>
      <c r="M36" s="25" t="n">
        <f aca="false">SUM(M32:M35)</f>
        <v>0</v>
      </c>
      <c r="N36" s="25" t="n">
        <f aca="false">SUM(N32:N35)</f>
        <v>0</v>
      </c>
      <c r="O36" s="25" t="n">
        <f aca="false">SUM(C36:N36)</f>
        <v>0</v>
      </c>
    </row>
    <row r="38" customFormat="false" ht="15" hidden="false" customHeight="false" outlineLevel="0" collapsed="false">
      <c r="B38" s="3" t="s">
        <v>136</v>
      </c>
      <c r="C38" s="26" t="n">
        <f aca="false">C29+C36</f>
        <v>0</v>
      </c>
      <c r="D38" s="26" t="n">
        <f aca="false">D29+D36</f>
        <v>0</v>
      </c>
      <c r="E38" s="26" t="n">
        <f aca="false">E29+E36</f>
        <v>0</v>
      </c>
      <c r="F38" s="26" t="n">
        <f aca="false">F29+F36</f>
        <v>0</v>
      </c>
      <c r="G38" s="26" t="n">
        <f aca="false">G29+G36</f>
        <v>0</v>
      </c>
      <c r="H38" s="26" t="n">
        <f aca="false">H29+H36</f>
        <v>0</v>
      </c>
      <c r="I38" s="26" t="n">
        <f aca="false">I29+I36</f>
        <v>0</v>
      </c>
      <c r="J38" s="26" t="n">
        <f aca="false">J29+J36</f>
        <v>0</v>
      </c>
      <c r="K38" s="26" t="n">
        <f aca="false">K29+K36</f>
        <v>0</v>
      </c>
      <c r="L38" s="26" t="n">
        <f aca="false">L29+L36</f>
        <v>0</v>
      </c>
      <c r="M38" s="26" t="n">
        <f aca="false">M29+M36</f>
        <v>0</v>
      </c>
      <c r="N38" s="26" t="n">
        <f aca="false">N29+N36</f>
        <v>0</v>
      </c>
      <c r="O38" s="26" t="n">
        <f aca="false">SUM(C38:N38)</f>
        <v>0</v>
      </c>
    </row>
    <row r="40" customFormat="false" ht="15" hidden="false" customHeight="false" outlineLevel="0" collapsed="false">
      <c r="B40" s="29" t="s">
        <v>137</v>
      </c>
      <c r="C40" s="15" t="n">
        <v>0</v>
      </c>
      <c r="D40" s="15" t="n">
        <f aca="false">C41</f>
        <v>0</v>
      </c>
      <c r="E40" s="15" t="n">
        <f aca="false">D41</f>
        <v>0</v>
      </c>
      <c r="F40" s="15" t="n">
        <f aca="false">E41</f>
        <v>0</v>
      </c>
      <c r="G40" s="15" t="n">
        <f aca="false">F41</f>
        <v>0</v>
      </c>
      <c r="H40" s="15" t="n">
        <f aca="false">G41</f>
        <v>0</v>
      </c>
      <c r="I40" s="15" t="n">
        <f aca="false">H41</f>
        <v>0</v>
      </c>
      <c r="J40" s="15" t="n">
        <f aca="false">I41</f>
        <v>0</v>
      </c>
      <c r="K40" s="15" t="n">
        <f aca="false">J41</f>
        <v>0</v>
      </c>
      <c r="L40" s="15" t="n">
        <f aca="false">K41</f>
        <v>0</v>
      </c>
      <c r="M40" s="15" t="n">
        <f aca="false">L41</f>
        <v>0</v>
      </c>
      <c r="N40" s="15" t="n">
        <f aca="false">M41</f>
        <v>0</v>
      </c>
      <c r="O40" s="15" t="n">
        <f aca="false">SUM(C40:N40)</f>
        <v>0</v>
      </c>
    </row>
    <row r="41" customFormat="false" ht="15" hidden="false" customHeight="false" outlineLevel="0" collapsed="false">
      <c r="B41" s="3" t="s">
        <v>138</v>
      </c>
      <c r="C41" s="26" t="n">
        <f aca="false">C40+C38</f>
        <v>0</v>
      </c>
      <c r="D41" s="26" t="n">
        <f aca="false">D40+D38</f>
        <v>0</v>
      </c>
      <c r="E41" s="26" t="n">
        <f aca="false">E40+E38</f>
        <v>0</v>
      </c>
      <c r="F41" s="26" t="n">
        <f aca="false">F40+F38</f>
        <v>0</v>
      </c>
      <c r="G41" s="26" t="n">
        <f aca="false">G40+G38</f>
        <v>0</v>
      </c>
      <c r="H41" s="26" t="n">
        <f aca="false">H40+H38</f>
        <v>0</v>
      </c>
      <c r="I41" s="26" t="n">
        <f aca="false">I40+I38</f>
        <v>0</v>
      </c>
      <c r="J41" s="26" t="n">
        <f aca="false">J40+J38</f>
        <v>0</v>
      </c>
      <c r="K41" s="26" t="n">
        <f aca="false">K40+K38</f>
        <v>0</v>
      </c>
      <c r="L41" s="26" t="n">
        <f aca="false">L40+L38</f>
        <v>0</v>
      </c>
      <c r="M41" s="26" t="n">
        <f aca="false">M40+M38</f>
        <v>0</v>
      </c>
      <c r="N41" s="26" t="n">
        <f aca="false">N40+N38</f>
        <v>0</v>
      </c>
      <c r="O41" s="26" t="n">
        <f aca="false">SUM(C41:N41)</f>
        <v>0</v>
      </c>
    </row>
    <row r="43" customFormat="false" ht="15" hidden="false" customHeight="false" outlineLevel="0" collapsed="false">
      <c r="B43" s="2" t="s">
        <v>139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15" min="3" style="0" width="14"/>
  </cols>
  <sheetData>
    <row r="1" customFormat="false" ht="17.35" hidden="false" customHeight="false" outlineLevel="0" collapsed="false">
      <c r="A1" s="1" t="s">
        <v>140</v>
      </c>
    </row>
    <row r="2" customFormat="false" ht="15" hidden="false" customHeight="false" outlineLevel="0" collapsed="false">
      <c r="A2" s="2" t="s">
        <v>141</v>
      </c>
    </row>
    <row r="4" customFormat="false" ht="15" hidden="false" customHeight="false" outlineLevel="0" collapsed="false">
      <c r="B4" s="2" t="s">
        <v>142</v>
      </c>
    </row>
    <row r="5" customFormat="false" ht="15" hidden="false" customHeight="false" outlineLevel="0" collapsed="false">
      <c r="C5" s="22" t="s">
        <v>112</v>
      </c>
      <c r="D5" s="22" t="s">
        <v>113</v>
      </c>
      <c r="E5" s="22" t="s">
        <v>114</v>
      </c>
      <c r="F5" s="22" t="s">
        <v>115</v>
      </c>
      <c r="G5" s="22" t="s">
        <v>116</v>
      </c>
      <c r="H5" s="22" t="s">
        <v>117</v>
      </c>
      <c r="I5" s="22" t="s">
        <v>118</v>
      </c>
      <c r="J5" s="22" t="s">
        <v>119</v>
      </c>
      <c r="K5" s="22" t="s">
        <v>120</v>
      </c>
      <c r="L5" s="22" t="s">
        <v>121</v>
      </c>
      <c r="M5" s="22" t="s">
        <v>122</v>
      </c>
      <c r="N5" s="22" t="s">
        <v>123</v>
      </c>
      <c r="O5" s="22" t="s">
        <v>124</v>
      </c>
    </row>
    <row r="6" customFormat="false" ht="15" hidden="false" customHeight="false" outlineLevel="0" collapsed="false">
      <c r="B6" s="23" t="s">
        <v>125</v>
      </c>
    </row>
    <row r="7" customFormat="false" ht="15" hidden="false" customHeight="false" outlineLevel="0" collapsed="false">
      <c r="B7" s="24" t="s">
        <v>46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30" t="n">
        <f aca="false">SUM(C7:N7)</f>
        <v>0</v>
      </c>
    </row>
    <row r="8" customFormat="false" ht="15" hidden="false" customHeight="false" outlineLevel="0" collapsed="false">
      <c r="B8" s="24" t="s">
        <v>49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0" t="n">
        <f aca="false">SUM(C8:N8)</f>
        <v>0</v>
      </c>
    </row>
    <row r="9" customFormat="false" ht="15" hidden="false" customHeight="false" outlineLevel="0" collapsed="false">
      <c r="B9" s="6" t="s">
        <v>126</v>
      </c>
      <c r="C9" s="25" t="n">
        <f aca="false">SUM(C7:C8)</f>
        <v>0</v>
      </c>
      <c r="D9" s="25" t="n">
        <f aca="false">SUM(D7:D8)</f>
        <v>0</v>
      </c>
      <c r="E9" s="25" t="n">
        <f aca="false">SUM(E7:E8)</f>
        <v>0</v>
      </c>
      <c r="F9" s="25" t="n">
        <f aca="false">SUM(F7:F8)</f>
        <v>0</v>
      </c>
      <c r="G9" s="25" t="n">
        <f aca="false">SUM(G7:G8)</f>
        <v>0</v>
      </c>
      <c r="H9" s="25" t="n">
        <f aca="false">SUM(H7:H8)</f>
        <v>0</v>
      </c>
      <c r="I9" s="25" t="n">
        <f aca="false">SUM(I7:I8)</f>
        <v>0</v>
      </c>
      <c r="J9" s="25" t="n">
        <f aca="false">SUM(J7:J8)</f>
        <v>0</v>
      </c>
      <c r="K9" s="25" t="n">
        <f aca="false">SUM(K7:K8)</f>
        <v>0</v>
      </c>
      <c r="L9" s="25" t="n">
        <f aca="false">SUM(L7:L8)</f>
        <v>0</v>
      </c>
      <c r="M9" s="25" t="n">
        <f aca="false">SUM(M7:M8)</f>
        <v>0</v>
      </c>
      <c r="N9" s="25" t="n">
        <f aca="false">SUM(N7:N8)</f>
        <v>0</v>
      </c>
      <c r="O9" s="25" t="n">
        <f aca="false">SUM(C9:N9)</f>
        <v>0</v>
      </c>
    </row>
    <row r="11" customFormat="false" ht="15" hidden="false" customHeight="false" outlineLevel="0" collapsed="false">
      <c r="B11" s="23" t="s">
        <v>127</v>
      </c>
    </row>
    <row r="12" customFormat="false" ht="15" hidden="false" customHeight="false" outlineLevel="0" collapsed="false">
      <c r="B12" s="24" t="s">
        <v>51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30" t="n">
        <f aca="false">SUM(C12:N12)</f>
        <v>0</v>
      </c>
    </row>
    <row r="13" customFormat="false" ht="15" hidden="false" customHeight="false" outlineLevel="0" collapsed="false">
      <c r="B13" s="24" t="s">
        <v>54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30" t="n">
        <f aca="false">SUM(C13:N13)</f>
        <v>0</v>
      </c>
    </row>
    <row r="14" customFormat="false" ht="15" hidden="false" customHeight="false" outlineLevel="0" collapsed="false">
      <c r="B14" s="24" t="s">
        <v>56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30" t="n">
        <f aca="false">SUM(C14:N14)</f>
        <v>0</v>
      </c>
    </row>
    <row r="15" customFormat="false" ht="15" hidden="false" customHeight="false" outlineLevel="0" collapsed="false">
      <c r="B15" s="6" t="s">
        <v>128</v>
      </c>
      <c r="C15" s="25" t="n">
        <f aca="false">SUM(C12:C14)</f>
        <v>0</v>
      </c>
      <c r="D15" s="25" t="n">
        <f aca="false">SUM(D12:D14)</f>
        <v>0</v>
      </c>
      <c r="E15" s="25" t="n">
        <f aca="false">SUM(E12:E14)</f>
        <v>0</v>
      </c>
      <c r="F15" s="25" t="n">
        <f aca="false">SUM(F12:F14)</f>
        <v>0</v>
      </c>
      <c r="G15" s="25" t="n">
        <f aca="false">SUM(G12:G14)</f>
        <v>0</v>
      </c>
      <c r="H15" s="25" t="n">
        <f aca="false">SUM(H12:H14)</f>
        <v>0</v>
      </c>
      <c r="I15" s="25" t="n">
        <f aca="false">SUM(I12:I14)</f>
        <v>0</v>
      </c>
      <c r="J15" s="25" t="n">
        <f aca="false">SUM(J12:J14)</f>
        <v>0</v>
      </c>
      <c r="K15" s="25" t="n">
        <f aca="false">SUM(K12:K14)</f>
        <v>0</v>
      </c>
      <c r="L15" s="25" t="n">
        <f aca="false">SUM(L12:L14)</f>
        <v>0</v>
      </c>
      <c r="M15" s="25" t="n">
        <f aca="false">SUM(M12:M14)</f>
        <v>0</v>
      </c>
      <c r="N15" s="25" t="n">
        <f aca="false">SUM(N12:N14)</f>
        <v>0</v>
      </c>
      <c r="O15" s="25" t="n">
        <f aca="false">SUM(C15:N15)</f>
        <v>0</v>
      </c>
    </row>
    <row r="17" customFormat="false" ht="15" hidden="false" customHeight="false" outlineLevel="0" collapsed="false">
      <c r="B17" s="3" t="s">
        <v>129</v>
      </c>
      <c r="C17" s="26" t="n">
        <f aca="false">C9+C15</f>
        <v>0</v>
      </c>
      <c r="D17" s="26" t="n">
        <f aca="false">D9+D15</f>
        <v>0</v>
      </c>
      <c r="E17" s="26" t="n">
        <f aca="false">E9+E15</f>
        <v>0</v>
      </c>
      <c r="F17" s="26" t="n">
        <f aca="false">F9+F15</f>
        <v>0</v>
      </c>
      <c r="G17" s="26" t="n">
        <f aca="false">G9+G15</f>
        <v>0</v>
      </c>
      <c r="H17" s="26" t="n">
        <f aca="false">H9+H15</f>
        <v>0</v>
      </c>
      <c r="I17" s="26" t="n">
        <f aca="false">I9+I15</f>
        <v>0</v>
      </c>
      <c r="J17" s="26" t="n">
        <f aca="false">J9+J15</f>
        <v>0</v>
      </c>
      <c r="K17" s="26" t="n">
        <f aca="false">K9+K15</f>
        <v>0</v>
      </c>
      <c r="L17" s="26" t="n">
        <f aca="false">L9+L15</f>
        <v>0</v>
      </c>
      <c r="M17" s="26" t="n">
        <f aca="false">M9+M15</f>
        <v>0</v>
      </c>
      <c r="N17" s="26" t="n">
        <f aca="false">N9+N15</f>
        <v>0</v>
      </c>
      <c r="O17" s="26" t="n">
        <f aca="false">SUM(C17:N17)</f>
        <v>0</v>
      </c>
    </row>
    <row r="18" customFormat="false" ht="15" hidden="false" customHeight="false" outlineLevel="0" collapsed="false">
      <c r="B18" s="27" t="s">
        <v>130</v>
      </c>
      <c r="C18" s="28" t="str">
        <f aca="false">IF(C9=0,"",C17/C9)</f>
        <v/>
      </c>
      <c r="D18" s="28" t="str">
        <f aca="false">IF(D9=0,"",D17/D9)</f>
        <v/>
      </c>
      <c r="E18" s="28" t="str">
        <f aca="false">IF(E9=0,"",E17/E9)</f>
        <v/>
      </c>
      <c r="F18" s="28" t="str">
        <f aca="false">IF(F9=0,"",F17/F9)</f>
        <v/>
      </c>
      <c r="G18" s="28" t="str">
        <f aca="false">IF(G9=0,"",G17/G9)</f>
        <v/>
      </c>
      <c r="H18" s="28" t="str">
        <f aca="false">IF(H9=0,"",H17/H9)</f>
        <v/>
      </c>
      <c r="I18" s="28" t="str">
        <f aca="false">IF(I9=0,"",I17/I9)</f>
        <v/>
      </c>
      <c r="J18" s="28" t="str">
        <f aca="false">IF(J9=0,"",J17/J9)</f>
        <v/>
      </c>
      <c r="K18" s="28" t="str">
        <f aca="false">IF(K9=0,"",K17/K9)</f>
        <v/>
      </c>
      <c r="L18" s="28" t="str">
        <f aca="false">IF(L9=0,"",L17/L9)</f>
        <v/>
      </c>
      <c r="M18" s="28" t="str">
        <f aca="false">IF(M9=0,"",M17/M9)</f>
        <v/>
      </c>
      <c r="N18" s="28" t="str">
        <f aca="false">IF(N9=0,"",N17/N9)</f>
        <v/>
      </c>
      <c r="O18" s="28" t="str">
        <f aca="false">IF(O9=0,"",O17/O9)</f>
        <v/>
      </c>
    </row>
    <row r="20" customFormat="false" ht="15" hidden="false" customHeight="false" outlineLevel="0" collapsed="false">
      <c r="B20" s="23" t="s">
        <v>131</v>
      </c>
    </row>
    <row r="21" customFormat="false" ht="15" hidden="false" customHeight="false" outlineLevel="0" collapsed="false">
      <c r="B21" s="24" t="s">
        <v>58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30" t="n">
        <f aca="false">SUM(C21:N21)</f>
        <v>0</v>
      </c>
    </row>
    <row r="22" customFormat="false" ht="15" hidden="false" customHeight="false" outlineLevel="0" collapsed="false">
      <c r="B22" s="24" t="s">
        <v>61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30" t="n">
        <f aca="false">SUM(C22:N22)</f>
        <v>0</v>
      </c>
    </row>
    <row r="23" customFormat="false" ht="15" hidden="false" customHeight="false" outlineLevel="0" collapsed="false">
      <c r="B23" s="24" t="s">
        <v>63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30" t="n">
        <f aca="false">SUM(C23:N23)</f>
        <v>0</v>
      </c>
    </row>
    <row r="24" customFormat="false" ht="15" hidden="false" customHeight="false" outlineLevel="0" collapsed="false">
      <c r="B24" s="24" t="s">
        <v>65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30" t="n">
        <f aca="false">SUM(C24:N24)</f>
        <v>0</v>
      </c>
    </row>
    <row r="25" customFormat="false" ht="15" hidden="false" customHeight="false" outlineLevel="0" collapsed="false">
      <c r="B25" s="24" t="s">
        <v>67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30" t="n">
        <f aca="false">SUM(C25:N25)</f>
        <v>0</v>
      </c>
    </row>
    <row r="26" customFormat="false" ht="15" hidden="false" customHeight="false" outlineLevel="0" collapsed="false">
      <c r="B26" s="24" t="s">
        <v>69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30" t="n">
        <f aca="false">SUM(C26:N26)</f>
        <v>0</v>
      </c>
    </row>
    <row r="27" customFormat="false" ht="15" hidden="false" customHeight="false" outlineLevel="0" collapsed="false">
      <c r="B27" s="6" t="s">
        <v>132</v>
      </c>
      <c r="C27" s="25" t="n">
        <f aca="false">SUM(C21:C26)</f>
        <v>0</v>
      </c>
      <c r="D27" s="25" t="n">
        <f aca="false">SUM(D21:D26)</f>
        <v>0</v>
      </c>
      <c r="E27" s="25" t="n">
        <f aca="false">SUM(E21:E26)</f>
        <v>0</v>
      </c>
      <c r="F27" s="25" t="n">
        <f aca="false">SUM(F21:F26)</f>
        <v>0</v>
      </c>
      <c r="G27" s="25" t="n">
        <f aca="false">SUM(G21:G26)</f>
        <v>0</v>
      </c>
      <c r="H27" s="25" t="n">
        <f aca="false">SUM(H21:H26)</f>
        <v>0</v>
      </c>
      <c r="I27" s="25" t="n">
        <f aca="false">SUM(I21:I26)</f>
        <v>0</v>
      </c>
      <c r="J27" s="25" t="n">
        <f aca="false">SUM(J21:J26)</f>
        <v>0</v>
      </c>
      <c r="K27" s="25" t="n">
        <f aca="false">SUM(K21:K26)</f>
        <v>0</v>
      </c>
      <c r="L27" s="25" t="n">
        <f aca="false">SUM(L21:L26)</f>
        <v>0</v>
      </c>
      <c r="M27" s="25" t="n">
        <f aca="false">SUM(M21:M26)</f>
        <v>0</v>
      </c>
      <c r="N27" s="25" t="n">
        <f aca="false">SUM(N21:N26)</f>
        <v>0</v>
      </c>
      <c r="O27" s="25" t="n">
        <f aca="false">SUM(C27:N27)</f>
        <v>0</v>
      </c>
    </row>
    <row r="29" customFormat="false" ht="15" hidden="false" customHeight="false" outlineLevel="0" collapsed="false">
      <c r="B29" s="3" t="s">
        <v>133</v>
      </c>
      <c r="C29" s="26" t="n">
        <f aca="false">C17+C27</f>
        <v>0</v>
      </c>
      <c r="D29" s="26" t="n">
        <f aca="false">D17+D27</f>
        <v>0</v>
      </c>
      <c r="E29" s="26" t="n">
        <f aca="false">E17+E27</f>
        <v>0</v>
      </c>
      <c r="F29" s="26" t="n">
        <f aca="false">F17+F27</f>
        <v>0</v>
      </c>
      <c r="G29" s="26" t="n">
        <f aca="false">G17+G27</f>
        <v>0</v>
      </c>
      <c r="H29" s="26" t="n">
        <f aca="false">H17+H27</f>
        <v>0</v>
      </c>
      <c r="I29" s="26" t="n">
        <f aca="false">I17+I27</f>
        <v>0</v>
      </c>
      <c r="J29" s="26" t="n">
        <f aca="false">J17+J27</f>
        <v>0</v>
      </c>
      <c r="K29" s="26" t="n">
        <f aca="false">K17+K27</f>
        <v>0</v>
      </c>
      <c r="L29" s="26" t="n">
        <f aca="false">L17+L27</f>
        <v>0</v>
      </c>
      <c r="M29" s="26" t="n">
        <f aca="false">M17+M27</f>
        <v>0</v>
      </c>
      <c r="N29" s="26" t="n">
        <f aca="false">N17+N27</f>
        <v>0</v>
      </c>
      <c r="O29" s="26" t="n">
        <f aca="false">SUM(C29:N29)</f>
        <v>0</v>
      </c>
    </row>
    <row r="31" customFormat="false" ht="15" hidden="false" customHeight="false" outlineLevel="0" collapsed="false">
      <c r="B31" s="23" t="s">
        <v>134</v>
      </c>
    </row>
    <row r="32" customFormat="false" ht="15" hidden="false" customHeight="false" outlineLevel="0" collapsed="false">
      <c r="B32" s="24" t="s">
        <v>71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30" t="n">
        <f aca="false">SUM(C32:N32)</f>
        <v>0</v>
      </c>
    </row>
    <row r="33" customFormat="false" ht="15" hidden="false" customHeight="false" outlineLevel="0" collapsed="false">
      <c r="B33" s="24" t="s">
        <v>74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30" t="n">
        <f aca="false">SUM(C33:N33)</f>
        <v>0</v>
      </c>
    </row>
    <row r="34" customFormat="false" ht="15" hidden="false" customHeight="false" outlineLevel="0" collapsed="false">
      <c r="B34" s="24" t="s">
        <v>76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30" t="n">
        <f aca="false">SUM(C34:N34)</f>
        <v>0</v>
      </c>
    </row>
    <row r="35" customFormat="false" ht="15" hidden="false" customHeight="false" outlineLevel="0" collapsed="false">
      <c r="B35" s="24" t="s">
        <v>78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30" t="n">
        <f aca="false">SUM(C35:N35)</f>
        <v>0</v>
      </c>
    </row>
    <row r="36" customFormat="false" ht="15" hidden="false" customHeight="false" outlineLevel="0" collapsed="false">
      <c r="B36" s="6" t="s">
        <v>135</v>
      </c>
      <c r="C36" s="25" t="n">
        <f aca="false">SUM(C32:C35)</f>
        <v>0</v>
      </c>
      <c r="D36" s="25" t="n">
        <f aca="false">SUM(D32:D35)</f>
        <v>0</v>
      </c>
      <c r="E36" s="25" t="n">
        <f aca="false">SUM(E32:E35)</f>
        <v>0</v>
      </c>
      <c r="F36" s="25" t="n">
        <f aca="false">SUM(F32:F35)</f>
        <v>0</v>
      </c>
      <c r="G36" s="25" t="n">
        <f aca="false">SUM(G32:G35)</f>
        <v>0</v>
      </c>
      <c r="H36" s="25" t="n">
        <f aca="false">SUM(H32:H35)</f>
        <v>0</v>
      </c>
      <c r="I36" s="25" t="n">
        <f aca="false">SUM(I32:I35)</f>
        <v>0</v>
      </c>
      <c r="J36" s="25" t="n">
        <f aca="false">SUM(J32:J35)</f>
        <v>0</v>
      </c>
      <c r="K36" s="25" t="n">
        <f aca="false">SUM(K32:K35)</f>
        <v>0</v>
      </c>
      <c r="L36" s="25" t="n">
        <f aca="false">SUM(L32:L35)</f>
        <v>0</v>
      </c>
      <c r="M36" s="25" t="n">
        <f aca="false">SUM(M32:M35)</f>
        <v>0</v>
      </c>
      <c r="N36" s="25" t="n">
        <f aca="false">SUM(N32:N35)</f>
        <v>0</v>
      </c>
      <c r="O36" s="25" t="n">
        <f aca="false">SUM(C36:N36)</f>
        <v>0</v>
      </c>
    </row>
    <row r="38" customFormat="false" ht="15" hidden="false" customHeight="false" outlineLevel="0" collapsed="false">
      <c r="B38" s="3" t="s">
        <v>136</v>
      </c>
      <c r="C38" s="26" t="n">
        <f aca="false">C29+C36</f>
        <v>0</v>
      </c>
      <c r="D38" s="26" t="n">
        <f aca="false">D29+D36</f>
        <v>0</v>
      </c>
      <c r="E38" s="26" t="n">
        <f aca="false">E29+E36</f>
        <v>0</v>
      </c>
      <c r="F38" s="26" t="n">
        <f aca="false">F29+F36</f>
        <v>0</v>
      </c>
      <c r="G38" s="26" t="n">
        <f aca="false">G29+G36</f>
        <v>0</v>
      </c>
      <c r="H38" s="26" t="n">
        <f aca="false">H29+H36</f>
        <v>0</v>
      </c>
      <c r="I38" s="26" t="n">
        <f aca="false">I29+I36</f>
        <v>0</v>
      </c>
      <c r="J38" s="26" t="n">
        <f aca="false">J29+J36</f>
        <v>0</v>
      </c>
      <c r="K38" s="26" t="n">
        <f aca="false">K29+K36</f>
        <v>0</v>
      </c>
      <c r="L38" s="26" t="n">
        <f aca="false">L29+L36</f>
        <v>0</v>
      </c>
      <c r="M38" s="26" t="n">
        <f aca="false">M29+M36</f>
        <v>0</v>
      </c>
      <c r="N38" s="26" t="n">
        <f aca="false">N29+N36</f>
        <v>0</v>
      </c>
      <c r="O38" s="26" t="n">
        <f aca="false">SUM(C38:N38)</f>
        <v>0</v>
      </c>
    </row>
    <row r="40" customFormat="false" ht="15" hidden="false" customHeight="false" outlineLevel="0" collapsed="false">
      <c r="B40" s="29" t="s">
        <v>137</v>
      </c>
      <c r="C40" s="15"/>
      <c r="D40" s="15" t="n">
        <f aca="false">C41</f>
        <v>0</v>
      </c>
      <c r="E40" s="15" t="n">
        <f aca="false">D41</f>
        <v>0</v>
      </c>
      <c r="F40" s="15" t="n">
        <f aca="false">E41</f>
        <v>0</v>
      </c>
      <c r="G40" s="15" t="n">
        <f aca="false">F41</f>
        <v>0</v>
      </c>
      <c r="H40" s="15" t="n">
        <f aca="false">G41</f>
        <v>0</v>
      </c>
      <c r="I40" s="15" t="n">
        <f aca="false">H41</f>
        <v>0</v>
      </c>
      <c r="J40" s="15" t="n">
        <f aca="false">I41</f>
        <v>0</v>
      </c>
      <c r="K40" s="15" t="n">
        <f aca="false">J41</f>
        <v>0</v>
      </c>
      <c r="L40" s="15" t="n">
        <f aca="false">K41</f>
        <v>0</v>
      </c>
      <c r="M40" s="15" t="n">
        <f aca="false">L41</f>
        <v>0</v>
      </c>
      <c r="N40" s="15" t="n">
        <f aca="false">M41</f>
        <v>0</v>
      </c>
      <c r="O40" s="15" t="n">
        <f aca="false">SUM(C40:N40)</f>
        <v>0</v>
      </c>
    </row>
    <row r="41" customFormat="false" ht="15" hidden="false" customHeight="false" outlineLevel="0" collapsed="false">
      <c r="B41" s="3" t="s">
        <v>138</v>
      </c>
      <c r="C41" s="26" t="n">
        <f aca="false">C40+C38</f>
        <v>0</v>
      </c>
      <c r="D41" s="26" t="n">
        <f aca="false">D40+D38</f>
        <v>0</v>
      </c>
      <c r="E41" s="26" t="n">
        <f aca="false">E40+E38</f>
        <v>0</v>
      </c>
      <c r="F41" s="26" t="n">
        <f aca="false">F40+F38</f>
        <v>0</v>
      </c>
      <c r="G41" s="26" t="n">
        <f aca="false">G40+G38</f>
        <v>0</v>
      </c>
      <c r="H41" s="26" t="n">
        <f aca="false">H40+H38</f>
        <v>0</v>
      </c>
      <c r="I41" s="26" t="n">
        <f aca="false">I40+I38</f>
        <v>0</v>
      </c>
      <c r="J41" s="26" t="n">
        <f aca="false">J40+J38</f>
        <v>0</v>
      </c>
      <c r="K41" s="26" t="n">
        <f aca="false">K40+K38</f>
        <v>0</v>
      </c>
      <c r="L41" s="26" t="n">
        <f aca="false">L40+L38</f>
        <v>0</v>
      </c>
      <c r="M41" s="26" t="n">
        <f aca="false">M40+M38</f>
        <v>0</v>
      </c>
      <c r="N41" s="26" t="n">
        <f aca="false">N40+N38</f>
        <v>0</v>
      </c>
      <c r="O41" s="26" t="n">
        <f aca="false">SUM(C41:N41)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10" min="3" style="0" width="14"/>
  </cols>
  <sheetData>
    <row r="1" customFormat="false" ht="17.35" hidden="false" customHeight="false" outlineLevel="0" collapsed="false">
      <c r="A1" s="1" t="s">
        <v>143</v>
      </c>
    </row>
    <row r="2" customFormat="false" ht="15" hidden="false" customHeight="false" outlineLevel="0" collapsed="false">
      <c r="A2" s="2" t="s">
        <v>144</v>
      </c>
    </row>
    <row r="3" customFormat="false" ht="15" hidden="false" customHeight="false" outlineLevel="0" collapsed="false">
      <c r="B3" s="2" t="s">
        <v>145</v>
      </c>
    </row>
    <row r="4" customFormat="false" ht="15" hidden="false" customHeight="false" outlineLevel="0" collapsed="false">
      <c r="C4" s="31" t="s">
        <v>146</v>
      </c>
      <c r="D4" s="31"/>
      <c r="E4" s="31"/>
      <c r="F4" s="31"/>
      <c r="G4" s="31" t="s">
        <v>147</v>
      </c>
      <c r="H4" s="31"/>
      <c r="I4" s="31"/>
      <c r="J4" s="31"/>
    </row>
    <row r="5" customFormat="false" ht="15" hidden="false" customHeight="false" outlineLevel="0" collapsed="false">
      <c r="C5" s="22" t="s">
        <v>148</v>
      </c>
      <c r="D5" s="22" t="s">
        <v>24</v>
      </c>
      <c r="E5" s="22" t="s">
        <v>26</v>
      </c>
      <c r="F5" s="22" t="s">
        <v>149</v>
      </c>
      <c r="G5" s="22" t="s">
        <v>148</v>
      </c>
      <c r="H5" s="22" t="s">
        <v>24</v>
      </c>
      <c r="I5" s="22" t="s">
        <v>26</v>
      </c>
      <c r="J5" s="22" t="s">
        <v>149</v>
      </c>
    </row>
    <row r="6" customFormat="false" ht="15" hidden="false" customHeight="false" outlineLevel="0" collapsed="false">
      <c r="B6" s="23" t="s">
        <v>125</v>
      </c>
    </row>
    <row r="7" customFormat="false" ht="15" hidden="false" customHeight="false" outlineLevel="0" collapsed="false">
      <c r="B7" s="24" t="s">
        <v>46</v>
      </c>
      <c r="C7" s="30" t="n">
        <f aca="false">IFERROR(INDEX(Monthly!$C7:$N7,1,Setup!$B$7),"")</f>
        <v>0</v>
      </c>
      <c r="D7" s="30" t="n">
        <f aca="false">IFERROR(INDEX(Budget!$C7:$N7,1,Setup!$B$7),"")</f>
        <v>0</v>
      </c>
      <c r="E7" s="30" t="str">
        <f aca="false">IF(OR(C7="",D7=""),"",C7-D7)</f>
        <v/>
      </c>
      <c r="F7" s="32" t="str">
        <f aca="false">IF(OR(D7="",D7=0,C7=""),"",(C7-D7)/ABS(D7))</f>
        <v/>
      </c>
      <c r="G7" s="30" t="n">
        <f aca="true">IFERROR(SUM(OFFSET(Monthly!$C7,0,0,1,Setup!$B$7)),"")</f>
        <v>0</v>
      </c>
      <c r="H7" s="30" t="n">
        <f aca="true">IFERROR(SUM(OFFSET(Budget!$C7,0,0,1,Setup!$B$7)),"")</f>
        <v>0</v>
      </c>
      <c r="I7" s="30" t="n">
        <f aca="false">IF(OR(G7="",H7=""),"",G7-H7)</f>
        <v>0</v>
      </c>
      <c r="J7" s="32" t="str">
        <f aca="false">IF(OR(H7="",H7=0,G7=""),"",(G7-H7)/ABS(H7))</f>
        <v/>
      </c>
    </row>
    <row r="8" customFormat="false" ht="15" hidden="false" customHeight="false" outlineLevel="0" collapsed="false">
      <c r="B8" s="24" t="s">
        <v>49</v>
      </c>
      <c r="C8" s="30" t="n">
        <f aca="false">IFERROR(INDEX(Monthly!$C8:$N8,1,Setup!$B$7),"")</f>
        <v>0</v>
      </c>
      <c r="D8" s="30" t="n">
        <f aca="false">IFERROR(INDEX(Budget!$C8:$N8,1,Setup!$B$7),"")</f>
        <v>0</v>
      </c>
      <c r="E8" s="30" t="str">
        <f aca="false">IF(OR(C8="",D8=""),"",C8-D8)</f>
        <v/>
      </c>
      <c r="F8" s="32" t="str">
        <f aca="false">IF(OR(D8="",D8=0,C8=""),"",(C8-D8)/ABS(D8))</f>
        <v/>
      </c>
      <c r="G8" s="30" t="n">
        <f aca="true">IFERROR(SUM(OFFSET(Monthly!$C8,0,0,1,Setup!$B$7)),"")</f>
        <v>0</v>
      </c>
      <c r="H8" s="30" t="n">
        <f aca="true">IFERROR(SUM(OFFSET(Budget!$C8,0,0,1,Setup!$B$7)),"")</f>
        <v>0</v>
      </c>
      <c r="I8" s="30" t="n">
        <f aca="false">IF(OR(G8="",H8=""),"",G8-H8)</f>
        <v>0</v>
      </c>
      <c r="J8" s="32" t="str">
        <f aca="false">IF(OR(H8="",H8=0,G8=""),"",(G8-H8)/ABS(H8))</f>
        <v/>
      </c>
    </row>
    <row r="9" customFormat="false" ht="15" hidden="false" customHeight="false" outlineLevel="0" collapsed="false">
      <c r="B9" s="6" t="s">
        <v>126</v>
      </c>
      <c r="C9" s="25" t="n">
        <f aca="false">IFERROR(INDEX(Monthly!$C9:$N9,1,Setup!$B$7),"")</f>
        <v>0</v>
      </c>
      <c r="D9" s="25" t="n">
        <f aca="false">IFERROR(INDEX(Budget!$C9:$N9,1,Setup!$B$7),"")</f>
        <v>0</v>
      </c>
      <c r="E9" s="25" t="n">
        <f aca="false">IF(OR(C9="",D9=""),"",C9-D9)</f>
        <v>0</v>
      </c>
      <c r="F9" s="33" t="str">
        <f aca="false">IF(OR(D9="",D9=0,C9=""),"",(C9-D9)/ABS(D9))</f>
        <v/>
      </c>
      <c r="G9" s="25" t="n">
        <f aca="true">IFERROR(SUM(OFFSET(Monthly!$C9,0,0,1,Setup!$B$7)),"")</f>
        <v>0</v>
      </c>
      <c r="H9" s="25" t="n">
        <f aca="true">IFERROR(SUM(OFFSET(Budget!$C9,0,0,1,Setup!$B$7)),"")</f>
        <v>0</v>
      </c>
      <c r="I9" s="25" t="n">
        <f aca="false">IF(OR(G9="",H9=""),"",G9-H9)</f>
        <v>0</v>
      </c>
      <c r="J9" s="33" t="str">
        <f aca="false">IF(OR(H9="",H9=0,G9=""),"",(G9-H9)/ABS(H9))</f>
        <v/>
      </c>
    </row>
    <row r="11" customFormat="false" ht="15" hidden="false" customHeight="false" outlineLevel="0" collapsed="false">
      <c r="B11" s="23" t="s">
        <v>127</v>
      </c>
    </row>
    <row r="12" customFormat="false" ht="15" hidden="false" customHeight="false" outlineLevel="0" collapsed="false">
      <c r="B12" s="24" t="s">
        <v>51</v>
      </c>
      <c r="C12" s="30" t="n">
        <f aca="false">IFERROR(INDEX(Monthly!$C12:$N12,1,Setup!$B$7),"")</f>
        <v>0</v>
      </c>
      <c r="D12" s="30" t="n">
        <f aca="false">IFERROR(INDEX(Budget!$C12:$N12,1,Setup!$B$7),"")</f>
        <v>0</v>
      </c>
      <c r="E12" s="30" t="str">
        <f aca="false">IF(OR(C12="",D12=""),"",C12-D12)</f>
        <v/>
      </c>
      <c r="F12" s="32" t="str">
        <f aca="false">IF(OR(D12="",D12=0,C12=""),"",(C12-D12)/ABS(D12))</f>
        <v/>
      </c>
      <c r="G12" s="30" t="n">
        <f aca="true">IFERROR(SUM(OFFSET(Monthly!$C12,0,0,1,Setup!$B$7)),"")</f>
        <v>0</v>
      </c>
      <c r="H12" s="30" t="n">
        <f aca="true">IFERROR(SUM(OFFSET(Budget!$C12,0,0,1,Setup!$B$7)),"")</f>
        <v>0</v>
      </c>
      <c r="I12" s="30" t="n">
        <f aca="false">IF(OR(G12="",H12=""),"",G12-H12)</f>
        <v>0</v>
      </c>
      <c r="J12" s="32" t="str">
        <f aca="false">IF(OR(H12="",H12=0,G12=""),"",(G12-H12)/ABS(H12))</f>
        <v/>
      </c>
    </row>
    <row r="13" customFormat="false" ht="15" hidden="false" customHeight="false" outlineLevel="0" collapsed="false">
      <c r="B13" s="24" t="s">
        <v>54</v>
      </c>
      <c r="C13" s="30" t="n">
        <f aca="false">IFERROR(INDEX(Monthly!$C13:$N13,1,Setup!$B$7),"")</f>
        <v>0</v>
      </c>
      <c r="D13" s="30" t="n">
        <f aca="false">IFERROR(INDEX(Budget!$C13:$N13,1,Setup!$B$7),"")</f>
        <v>0</v>
      </c>
      <c r="E13" s="30" t="str">
        <f aca="false">IF(OR(C13="",D13=""),"",C13-D13)</f>
        <v/>
      </c>
      <c r="F13" s="32" t="str">
        <f aca="false">IF(OR(D13="",D13=0,C13=""),"",(C13-D13)/ABS(D13))</f>
        <v/>
      </c>
      <c r="G13" s="30" t="n">
        <f aca="true">IFERROR(SUM(OFFSET(Monthly!$C13,0,0,1,Setup!$B$7)),"")</f>
        <v>0</v>
      </c>
      <c r="H13" s="30" t="n">
        <f aca="true">IFERROR(SUM(OFFSET(Budget!$C13,0,0,1,Setup!$B$7)),"")</f>
        <v>0</v>
      </c>
      <c r="I13" s="30" t="n">
        <f aca="false">IF(OR(G13="",H13=""),"",G13-H13)</f>
        <v>0</v>
      </c>
      <c r="J13" s="32" t="str">
        <f aca="false">IF(OR(H13="",H13=0,G13=""),"",(G13-H13)/ABS(H13))</f>
        <v/>
      </c>
    </row>
    <row r="14" customFormat="false" ht="15" hidden="false" customHeight="false" outlineLevel="0" collapsed="false">
      <c r="B14" s="24" t="s">
        <v>56</v>
      </c>
      <c r="C14" s="30" t="n">
        <f aca="false">IFERROR(INDEX(Monthly!$C14:$N14,1,Setup!$B$7),"")</f>
        <v>0</v>
      </c>
      <c r="D14" s="30" t="n">
        <f aca="false">IFERROR(INDEX(Budget!$C14:$N14,1,Setup!$B$7),"")</f>
        <v>0</v>
      </c>
      <c r="E14" s="30" t="str">
        <f aca="false">IF(OR(C14="",D14=""),"",C14-D14)</f>
        <v/>
      </c>
      <c r="F14" s="32" t="str">
        <f aca="false">IF(OR(D14="",D14=0,C14=""),"",(C14-D14)/ABS(D14))</f>
        <v/>
      </c>
      <c r="G14" s="30" t="n">
        <f aca="true">IFERROR(SUM(OFFSET(Monthly!$C14,0,0,1,Setup!$B$7)),"")</f>
        <v>0</v>
      </c>
      <c r="H14" s="30" t="n">
        <f aca="true">IFERROR(SUM(OFFSET(Budget!$C14,0,0,1,Setup!$B$7)),"")</f>
        <v>0</v>
      </c>
      <c r="I14" s="30" t="n">
        <f aca="false">IF(OR(G14="",H14=""),"",G14-H14)</f>
        <v>0</v>
      </c>
      <c r="J14" s="32" t="str">
        <f aca="false">IF(OR(H14="",H14=0,G14=""),"",(G14-H14)/ABS(H14))</f>
        <v/>
      </c>
    </row>
    <row r="15" customFormat="false" ht="15" hidden="false" customHeight="false" outlineLevel="0" collapsed="false">
      <c r="B15" s="6" t="s">
        <v>128</v>
      </c>
      <c r="C15" s="25" t="n">
        <f aca="false">IFERROR(INDEX(Monthly!$C15:$N15,1,Setup!$B$7),"")</f>
        <v>0</v>
      </c>
      <c r="D15" s="25" t="n">
        <f aca="false">IFERROR(INDEX(Budget!$C15:$N15,1,Setup!$B$7),"")</f>
        <v>0</v>
      </c>
      <c r="E15" s="25" t="n">
        <f aca="false">IF(OR(C15="",D15=""),"",C15-D15)</f>
        <v>0</v>
      </c>
      <c r="F15" s="33" t="str">
        <f aca="false">IF(OR(D15="",D15=0,C15=""),"",(C15-D15)/ABS(D15))</f>
        <v/>
      </c>
      <c r="G15" s="25" t="n">
        <f aca="true">IFERROR(SUM(OFFSET(Monthly!$C15,0,0,1,Setup!$B$7)),"")</f>
        <v>0</v>
      </c>
      <c r="H15" s="25" t="n">
        <f aca="true">IFERROR(SUM(OFFSET(Budget!$C15,0,0,1,Setup!$B$7)),"")</f>
        <v>0</v>
      </c>
      <c r="I15" s="25" t="n">
        <f aca="false">IF(OR(G15="",H15=""),"",G15-H15)</f>
        <v>0</v>
      </c>
      <c r="J15" s="33" t="str">
        <f aca="false">IF(OR(H15="",H15=0,G15=""),"",(G15-H15)/ABS(H15))</f>
        <v/>
      </c>
    </row>
    <row r="17" customFormat="false" ht="15" hidden="false" customHeight="false" outlineLevel="0" collapsed="false">
      <c r="B17" s="3" t="s">
        <v>129</v>
      </c>
      <c r="C17" s="26" t="n">
        <f aca="false">IFERROR(INDEX(Monthly!$C17:$N17,1,Setup!$B$7),"")</f>
        <v>0</v>
      </c>
      <c r="D17" s="26" t="n">
        <f aca="false">IFERROR(INDEX(Budget!$C17:$N17,1,Setup!$B$7),"")</f>
        <v>0</v>
      </c>
      <c r="E17" s="26" t="n">
        <f aca="false">IF(OR(C17="",D17=""),"",C17-D17)</f>
        <v>0</v>
      </c>
      <c r="F17" s="34" t="str">
        <f aca="false">IF(OR(D17="",D17=0,C17=""),"",(C17-D17)/ABS(D17))</f>
        <v/>
      </c>
      <c r="G17" s="26" t="n">
        <f aca="true">IFERROR(SUM(OFFSET(Monthly!$C17,0,0,1,Setup!$B$7)),"")</f>
        <v>0</v>
      </c>
      <c r="H17" s="26" t="n">
        <f aca="true">IFERROR(SUM(OFFSET(Budget!$C17,0,0,1,Setup!$B$7)),"")</f>
        <v>0</v>
      </c>
      <c r="I17" s="26" t="n">
        <f aca="false">IF(OR(G17="",H17=""),"",G17-H17)</f>
        <v>0</v>
      </c>
      <c r="J17" s="34" t="str">
        <f aca="false">IF(OR(H17="",H17=0,G17=""),"",(G17-H17)/ABS(H17))</f>
        <v/>
      </c>
    </row>
    <row r="18" customFormat="false" ht="15" hidden="false" customHeight="false" outlineLevel="0" collapsed="false">
      <c r="B18" s="27" t="s">
        <v>130</v>
      </c>
    </row>
    <row r="20" customFormat="false" ht="15" hidden="false" customHeight="false" outlineLevel="0" collapsed="false">
      <c r="B20" s="23" t="s">
        <v>131</v>
      </c>
    </row>
    <row r="21" customFormat="false" ht="15" hidden="false" customHeight="false" outlineLevel="0" collapsed="false">
      <c r="B21" s="24" t="s">
        <v>58</v>
      </c>
      <c r="C21" s="30" t="n">
        <f aca="false">IFERROR(INDEX(Monthly!$C21:$N21,1,Setup!$B$7),"")</f>
        <v>0</v>
      </c>
      <c r="D21" s="30" t="n">
        <f aca="false">IFERROR(INDEX(Budget!$C21:$N21,1,Setup!$B$7),"")</f>
        <v>0</v>
      </c>
      <c r="E21" s="30" t="str">
        <f aca="false">IF(OR(C21="",D21=""),"",C21-D21)</f>
        <v/>
      </c>
      <c r="F21" s="32" t="str">
        <f aca="false">IF(OR(D21="",D21=0,C21=""),"",(C21-D21)/ABS(D21))</f>
        <v/>
      </c>
      <c r="G21" s="30" t="n">
        <f aca="true">IFERROR(SUM(OFFSET(Monthly!$C21,0,0,1,Setup!$B$7)),"")</f>
        <v>0</v>
      </c>
      <c r="H21" s="30" t="n">
        <f aca="true">IFERROR(SUM(OFFSET(Budget!$C21,0,0,1,Setup!$B$7)),"")</f>
        <v>0</v>
      </c>
      <c r="I21" s="30" t="n">
        <f aca="false">IF(OR(G21="",H21=""),"",G21-H21)</f>
        <v>0</v>
      </c>
      <c r="J21" s="32" t="str">
        <f aca="false">IF(OR(H21="",H21=0,G21=""),"",(G21-H21)/ABS(H21))</f>
        <v/>
      </c>
    </row>
    <row r="22" customFormat="false" ht="15" hidden="false" customHeight="false" outlineLevel="0" collapsed="false">
      <c r="B22" s="24" t="s">
        <v>61</v>
      </c>
      <c r="C22" s="30" t="n">
        <f aca="false">IFERROR(INDEX(Monthly!$C22:$N22,1,Setup!$B$7),"")</f>
        <v>0</v>
      </c>
      <c r="D22" s="30" t="n">
        <f aca="false">IFERROR(INDEX(Budget!$C22:$N22,1,Setup!$B$7),"")</f>
        <v>0</v>
      </c>
      <c r="E22" s="30" t="str">
        <f aca="false">IF(OR(C22="",D22=""),"",C22-D22)</f>
        <v/>
      </c>
      <c r="F22" s="32" t="str">
        <f aca="false">IF(OR(D22="",D22=0,C22=""),"",(C22-D22)/ABS(D22))</f>
        <v/>
      </c>
      <c r="G22" s="30" t="n">
        <f aca="true">IFERROR(SUM(OFFSET(Monthly!$C22,0,0,1,Setup!$B$7)),"")</f>
        <v>0</v>
      </c>
      <c r="H22" s="30" t="n">
        <f aca="true">IFERROR(SUM(OFFSET(Budget!$C22,0,0,1,Setup!$B$7)),"")</f>
        <v>0</v>
      </c>
      <c r="I22" s="30" t="n">
        <f aca="false">IF(OR(G22="",H22=""),"",G22-H22)</f>
        <v>0</v>
      </c>
      <c r="J22" s="32" t="str">
        <f aca="false">IF(OR(H22="",H22=0,G22=""),"",(G22-H22)/ABS(H22))</f>
        <v/>
      </c>
    </row>
    <row r="23" customFormat="false" ht="15" hidden="false" customHeight="false" outlineLevel="0" collapsed="false">
      <c r="B23" s="24" t="s">
        <v>63</v>
      </c>
      <c r="C23" s="30" t="n">
        <f aca="false">IFERROR(INDEX(Monthly!$C23:$N23,1,Setup!$B$7),"")</f>
        <v>0</v>
      </c>
      <c r="D23" s="30" t="n">
        <f aca="false">IFERROR(INDEX(Budget!$C23:$N23,1,Setup!$B$7),"")</f>
        <v>0</v>
      </c>
      <c r="E23" s="30" t="str">
        <f aca="false">IF(OR(C23="",D23=""),"",C23-D23)</f>
        <v/>
      </c>
      <c r="F23" s="32" t="str">
        <f aca="false">IF(OR(D23="",D23=0,C23=""),"",(C23-D23)/ABS(D23))</f>
        <v/>
      </c>
      <c r="G23" s="30" t="n">
        <f aca="true">IFERROR(SUM(OFFSET(Monthly!$C23,0,0,1,Setup!$B$7)),"")</f>
        <v>0</v>
      </c>
      <c r="H23" s="30" t="n">
        <f aca="true">IFERROR(SUM(OFFSET(Budget!$C23,0,0,1,Setup!$B$7)),"")</f>
        <v>0</v>
      </c>
      <c r="I23" s="30" t="n">
        <f aca="false">IF(OR(G23="",H23=""),"",G23-H23)</f>
        <v>0</v>
      </c>
      <c r="J23" s="32" t="str">
        <f aca="false">IF(OR(H23="",H23=0,G23=""),"",(G23-H23)/ABS(H23))</f>
        <v/>
      </c>
    </row>
    <row r="24" customFormat="false" ht="15" hidden="false" customHeight="false" outlineLevel="0" collapsed="false">
      <c r="B24" s="24" t="s">
        <v>65</v>
      </c>
      <c r="C24" s="30" t="n">
        <f aca="false">IFERROR(INDEX(Monthly!$C24:$N24,1,Setup!$B$7),"")</f>
        <v>0</v>
      </c>
      <c r="D24" s="30" t="n">
        <f aca="false">IFERROR(INDEX(Budget!$C24:$N24,1,Setup!$B$7),"")</f>
        <v>0</v>
      </c>
      <c r="E24" s="30" t="str">
        <f aca="false">IF(OR(C24="",D24=""),"",C24-D24)</f>
        <v/>
      </c>
      <c r="F24" s="32" t="str">
        <f aca="false">IF(OR(D24="",D24=0,C24=""),"",(C24-D24)/ABS(D24))</f>
        <v/>
      </c>
      <c r="G24" s="30" t="n">
        <f aca="true">IFERROR(SUM(OFFSET(Monthly!$C24,0,0,1,Setup!$B$7)),"")</f>
        <v>0</v>
      </c>
      <c r="H24" s="30" t="n">
        <f aca="true">IFERROR(SUM(OFFSET(Budget!$C24,0,0,1,Setup!$B$7)),"")</f>
        <v>0</v>
      </c>
      <c r="I24" s="30" t="n">
        <f aca="false">IF(OR(G24="",H24=""),"",G24-H24)</f>
        <v>0</v>
      </c>
      <c r="J24" s="32" t="str">
        <f aca="false">IF(OR(H24="",H24=0,G24=""),"",(G24-H24)/ABS(H24))</f>
        <v/>
      </c>
    </row>
    <row r="25" customFormat="false" ht="15" hidden="false" customHeight="false" outlineLevel="0" collapsed="false">
      <c r="B25" s="24" t="s">
        <v>67</v>
      </c>
      <c r="C25" s="30" t="n">
        <f aca="false">IFERROR(INDEX(Monthly!$C25:$N25,1,Setup!$B$7),"")</f>
        <v>0</v>
      </c>
      <c r="D25" s="30" t="n">
        <f aca="false">IFERROR(INDEX(Budget!$C25:$N25,1,Setup!$B$7),"")</f>
        <v>0</v>
      </c>
      <c r="E25" s="30" t="str">
        <f aca="false">IF(OR(C25="",D25=""),"",C25-D25)</f>
        <v/>
      </c>
      <c r="F25" s="32" t="str">
        <f aca="false">IF(OR(D25="",D25=0,C25=""),"",(C25-D25)/ABS(D25))</f>
        <v/>
      </c>
      <c r="G25" s="30" t="n">
        <f aca="true">IFERROR(SUM(OFFSET(Monthly!$C25,0,0,1,Setup!$B$7)),"")</f>
        <v>0</v>
      </c>
      <c r="H25" s="30" t="n">
        <f aca="true">IFERROR(SUM(OFFSET(Budget!$C25,0,0,1,Setup!$B$7)),"")</f>
        <v>0</v>
      </c>
      <c r="I25" s="30" t="n">
        <f aca="false">IF(OR(G25="",H25=""),"",G25-H25)</f>
        <v>0</v>
      </c>
      <c r="J25" s="32" t="str">
        <f aca="false">IF(OR(H25="",H25=0,G25=""),"",(G25-H25)/ABS(H25))</f>
        <v/>
      </c>
    </row>
    <row r="26" customFormat="false" ht="15" hidden="false" customHeight="false" outlineLevel="0" collapsed="false">
      <c r="B26" s="24" t="s">
        <v>69</v>
      </c>
      <c r="C26" s="30" t="n">
        <f aca="false">IFERROR(INDEX(Monthly!$C26:$N26,1,Setup!$B$7),"")</f>
        <v>0</v>
      </c>
      <c r="D26" s="30" t="n">
        <f aca="false">IFERROR(INDEX(Budget!$C26:$N26,1,Setup!$B$7),"")</f>
        <v>0</v>
      </c>
      <c r="E26" s="30" t="str">
        <f aca="false">IF(OR(C26="",D26=""),"",C26-D26)</f>
        <v/>
      </c>
      <c r="F26" s="32" t="str">
        <f aca="false">IF(OR(D26="",D26=0,C26=""),"",(C26-D26)/ABS(D26))</f>
        <v/>
      </c>
      <c r="G26" s="30" t="n">
        <f aca="true">IFERROR(SUM(OFFSET(Monthly!$C26,0,0,1,Setup!$B$7)),"")</f>
        <v>0</v>
      </c>
      <c r="H26" s="30" t="n">
        <f aca="true">IFERROR(SUM(OFFSET(Budget!$C26,0,0,1,Setup!$B$7)),"")</f>
        <v>0</v>
      </c>
      <c r="I26" s="30" t="n">
        <f aca="false">IF(OR(G26="",H26=""),"",G26-H26)</f>
        <v>0</v>
      </c>
      <c r="J26" s="32" t="str">
        <f aca="false">IF(OR(H26="",H26=0,G26=""),"",(G26-H26)/ABS(H26))</f>
        <v/>
      </c>
    </row>
    <row r="27" customFormat="false" ht="15" hidden="false" customHeight="false" outlineLevel="0" collapsed="false">
      <c r="B27" s="6" t="s">
        <v>132</v>
      </c>
      <c r="C27" s="25" t="n">
        <f aca="false">IFERROR(INDEX(Monthly!$C27:$N27,1,Setup!$B$7),"")</f>
        <v>0</v>
      </c>
      <c r="D27" s="25" t="n">
        <f aca="false">IFERROR(INDEX(Budget!$C27:$N27,1,Setup!$B$7),"")</f>
        <v>0</v>
      </c>
      <c r="E27" s="25" t="n">
        <f aca="false">IF(OR(C27="",D27=""),"",C27-D27)</f>
        <v>0</v>
      </c>
      <c r="F27" s="33" t="str">
        <f aca="false">IF(OR(D27="",D27=0,C27=""),"",(C27-D27)/ABS(D27))</f>
        <v/>
      </c>
      <c r="G27" s="25" t="n">
        <f aca="true">IFERROR(SUM(OFFSET(Monthly!$C27,0,0,1,Setup!$B$7)),"")</f>
        <v>0</v>
      </c>
      <c r="H27" s="25" t="n">
        <f aca="true">IFERROR(SUM(OFFSET(Budget!$C27,0,0,1,Setup!$B$7)),"")</f>
        <v>0</v>
      </c>
      <c r="I27" s="25" t="n">
        <f aca="false">IF(OR(G27="",H27=""),"",G27-H27)</f>
        <v>0</v>
      </c>
      <c r="J27" s="33" t="str">
        <f aca="false">IF(OR(H27="",H27=0,G27=""),"",(G27-H27)/ABS(H27))</f>
        <v/>
      </c>
    </row>
    <row r="29" customFormat="false" ht="15" hidden="false" customHeight="false" outlineLevel="0" collapsed="false">
      <c r="B29" s="3" t="s">
        <v>133</v>
      </c>
      <c r="C29" s="26" t="n">
        <f aca="false">IFERROR(INDEX(Monthly!$C29:$N29,1,Setup!$B$7),"")</f>
        <v>0</v>
      </c>
      <c r="D29" s="26" t="n">
        <f aca="false">IFERROR(INDEX(Budget!$C29:$N29,1,Setup!$B$7),"")</f>
        <v>0</v>
      </c>
      <c r="E29" s="26" t="n">
        <f aca="false">IF(OR(C29="",D29=""),"",C29-D29)</f>
        <v>0</v>
      </c>
      <c r="F29" s="34" t="str">
        <f aca="false">IF(OR(D29="",D29=0,C29=""),"",(C29-D29)/ABS(D29))</f>
        <v/>
      </c>
      <c r="G29" s="26" t="n">
        <f aca="true">IFERROR(SUM(OFFSET(Monthly!$C29,0,0,1,Setup!$B$7)),"")</f>
        <v>0</v>
      </c>
      <c r="H29" s="26" t="n">
        <f aca="true">IFERROR(SUM(OFFSET(Budget!$C29,0,0,1,Setup!$B$7)),"")</f>
        <v>0</v>
      </c>
      <c r="I29" s="26" t="n">
        <f aca="false">IF(OR(G29="",H29=""),"",G29-H29)</f>
        <v>0</v>
      </c>
      <c r="J29" s="34" t="str">
        <f aca="false">IF(OR(H29="",H29=0,G29=""),"",(G29-H29)/ABS(H29))</f>
        <v/>
      </c>
    </row>
    <row r="31" customFormat="false" ht="15" hidden="false" customHeight="false" outlineLevel="0" collapsed="false">
      <c r="B31" s="23" t="s">
        <v>134</v>
      </c>
    </row>
    <row r="32" customFormat="false" ht="15" hidden="false" customHeight="false" outlineLevel="0" collapsed="false">
      <c r="B32" s="24" t="s">
        <v>71</v>
      </c>
      <c r="C32" s="30" t="n">
        <f aca="false">IFERROR(INDEX(Monthly!$C32:$N32,1,Setup!$B$7),"")</f>
        <v>0</v>
      </c>
      <c r="D32" s="30" t="n">
        <f aca="false">IFERROR(INDEX(Budget!$C32:$N32,1,Setup!$B$7),"")</f>
        <v>0</v>
      </c>
      <c r="E32" s="30" t="str">
        <f aca="false">IF(OR(C32="",D32=""),"",C32-D32)</f>
        <v/>
      </c>
      <c r="F32" s="32" t="str">
        <f aca="false">IF(OR(D32="",D32=0,C32=""),"",(C32-D32)/ABS(D32))</f>
        <v/>
      </c>
      <c r="G32" s="30" t="n">
        <f aca="true">IFERROR(SUM(OFFSET(Monthly!$C32,0,0,1,Setup!$B$7)),"")</f>
        <v>0</v>
      </c>
      <c r="H32" s="30" t="n">
        <f aca="true">IFERROR(SUM(OFFSET(Budget!$C32,0,0,1,Setup!$B$7)),"")</f>
        <v>0</v>
      </c>
      <c r="I32" s="30" t="n">
        <f aca="false">IF(OR(G32="",H32=""),"",G32-H32)</f>
        <v>0</v>
      </c>
      <c r="J32" s="32" t="str">
        <f aca="false">IF(OR(H32="",H32=0,G32=""),"",(G32-H32)/ABS(H32))</f>
        <v/>
      </c>
    </row>
    <row r="33" customFormat="false" ht="15" hidden="false" customHeight="false" outlineLevel="0" collapsed="false">
      <c r="B33" s="24" t="s">
        <v>74</v>
      </c>
      <c r="C33" s="30" t="n">
        <f aca="false">IFERROR(INDEX(Monthly!$C33:$N33,1,Setup!$B$7),"")</f>
        <v>0</v>
      </c>
      <c r="D33" s="30" t="n">
        <f aca="false">IFERROR(INDEX(Budget!$C33:$N33,1,Setup!$B$7),"")</f>
        <v>0</v>
      </c>
      <c r="E33" s="30" t="str">
        <f aca="false">IF(OR(C33="",D33=""),"",C33-D33)</f>
        <v/>
      </c>
      <c r="F33" s="32" t="str">
        <f aca="false">IF(OR(D33="",D33=0,C33=""),"",(C33-D33)/ABS(D33))</f>
        <v/>
      </c>
      <c r="G33" s="30" t="n">
        <f aca="true">IFERROR(SUM(OFFSET(Monthly!$C33,0,0,1,Setup!$B$7)),"")</f>
        <v>0</v>
      </c>
      <c r="H33" s="30" t="n">
        <f aca="true">IFERROR(SUM(OFFSET(Budget!$C33,0,0,1,Setup!$B$7)),"")</f>
        <v>0</v>
      </c>
      <c r="I33" s="30" t="n">
        <f aca="false">IF(OR(G33="",H33=""),"",G33-H33)</f>
        <v>0</v>
      </c>
      <c r="J33" s="32" t="str">
        <f aca="false">IF(OR(H33="",H33=0,G33=""),"",(G33-H33)/ABS(H33))</f>
        <v/>
      </c>
    </row>
    <row r="34" customFormat="false" ht="15" hidden="false" customHeight="false" outlineLevel="0" collapsed="false">
      <c r="B34" s="24" t="s">
        <v>76</v>
      </c>
      <c r="C34" s="30" t="n">
        <f aca="false">IFERROR(INDEX(Monthly!$C34:$N34,1,Setup!$B$7),"")</f>
        <v>0</v>
      </c>
      <c r="D34" s="30" t="n">
        <f aca="false">IFERROR(INDEX(Budget!$C34:$N34,1,Setup!$B$7),"")</f>
        <v>0</v>
      </c>
      <c r="E34" s="30" t="str">
        <f aca="false">IF(OR(C34="",D34=""),"",C34-D34)</f>
        <v/>
      </c>
      <c r="F34" s="32" t="str">
        <f aca="false">IF(OR(D34="",D34=0,C34=""),"",(C34-D34)/ABS(D34))</f>
        <v/>
      </c>
      <c r="G34" s="30" t="n">
        <f aca="true">IFERROR(SUM(OFFSET(Monthly!$C34,0,0,1,Setup!$B$7)),"")</f>
        <v>0</v>
      </c>
      <c r="H34" s="30" t="n">
        <f aca="true">IFERROR(SUM(OFFSET(Budget!$C34,0,0,1,Setup!$B$7)),"")</f>
        <v>0</v>
      </c>
      <c r="I34" s="30" t="n">
        <f aca="false">IF(OR(G34="",H34=""),"",G34-H34)</f>
        <v>0</v>
      </c>
      <c r="J34" s="32" t="str">
        <f aca="false">IF(OR(H34="",H34=0,G34=""),"",(G34-H34)/ABS(H34))</f>
        <v/>
      </c>
    </row>
    <row r="35" customFormat="false" ht="15" hidden="false" customHeight="false" outlineLevel="0" collapsed="false">
      <c r="B35" s="24" t="s">
        <v>78</v>
      </c>
      <c r="C35" s="30" t="n">
        <f aca="false">IFERROR(INDEX(Monthly!$C35:$N35,1,Setup!$B$7),"")</f>
        <v>0</v>
      </c>
      <c r="D35" s="30" t="n">
        <f aca="false">IFERROR(INDEX(Budget!$C35:$N35,1,Setup!$B$7),"")</f>
        <v>0</v>
      </c>
      <c r="E35" s="30" t="str">
        <f aca="false">IF(OR(C35="",D35=""),"",C35-D35)</f>
        <v/>
      </c>
      <c r="F35" s="32" t="str">
        <f aca="false">IF(OR(D35="",D35=0,C35=""),"",(C35-D35)/ABS(D35))</f>
        <v/>
      </c>
      <c r="G35" s="30" t="n">
        <f aca="true">IFERROR(SUM(OFFSET(Monthly!$C35,0,0,1,Setup!$B$7)),"")</f>
        <v>0</v>
      </c>
      <c r="H35" s="30" t="n">
        <f aca="true">IFERROR(SUM(OFFSET(Budget!$C35,0,0,1,Setup!$B$7)),"")</f>
        <v>0</v>
      </c>
      <c r="I35" s="30" t="n">
        <f aca="false">IF(OR(G35="",H35=""),"",G35-H35)</f>
        <v>0</v>
      </c>
      <c r="J35" s="32" t="str">
        <f aca="false">IF(OR(H35="",H35=0,G35=""),"",(G35-H35)/ABS(H35))</f>
        <v/>
      </c>
    </row>
    <row r="36" customFormat="false" ht="15" hidden="false" customHeight="false" outlineLevel="0" collapsed="false">
      <c r="B36" s="6" t="s">
        <v>135</v>
      </c>
      <c r="C36" s="25" t="n">
        <f aca="false">IFERROR(INDEX(Monthly!$C36:$N36,1,Setup!$B$7),"")</f>
        <v>0</v>
      </c>
      <c r="D36" s="25" t="n">
        <f aca="false">IFERROR(INDEX(Budget!$C36:$N36,1,Setup!$B$7),"")</f>
        <v>0</v>
      </c>
      <c r="E36" s="25" t="n">
        <f aca="false">IF(OR(C36="",D36=""),"",C36-D36)</f>
        <v>0</v>
      </c>
      <c r="F36" s="33" t="str">
        <f aca="false">IF(OR(D36="",D36=0,C36=""),"",(C36-D36)/ABS(D36))</f>
        <v/>
      </c>
      <c r="G36" s="25" t="n">
        <f aca="true">IFERROR(SUM(OFFSET(Monthly!$C36,0,0,1,Setup!$B$7)),"")</f>
        <v>0</v>
      </c>
      <c r="H36" s="25" t="n">
        <f aca="true">IFERROR(SUM(OFFSET(Budget!$C36,0,0,1,Setup!$B$7)),"")</f>
        <v>0</v>
      </c>
      <c r="I36" s="25" t="n">
        <f aca="false">IF(OR(G36="",H36=""),"",G36-H36)</f>
        <v>0</v>
      </c>
      <c r="J36" s="33" t="str">
        <f aca="false">IF(OR(H36="",H36=0,G36=""),"",(G36-H36)/ABS(H36))</f>
        <v/>
      </c>
    </row>
    <row r="38" customFormat="false" ht="15" hidden="false" customHeight="false" outlineLevel="0" collapsed="false">
      <c r="B38" s="3" t="s">
        <v>136</v>
      </c>
      <c r="C38" s="26" t="n">
        <f aca="false">IFERROR(INDEX(Monthly!$C38:$N38,1,Setup!$B$7),"")</f>
        <v>0</v>
      </c>
      <c r="D38" s="26" t="n">
        <f aca="false">IFERROR(INDEX(Budget!$C38:$N38,1,Setup!$B$7),"")</f>
        <v>0</v>
      </c>
      <c r="E38" s="26" t="n">
        <f aca="false">IF(OR(C38="",D38=""),"",C38-D38)</f>
        <v>0</v>
      </c>
      <c r="F38" s="34" t="str">
        <f aca="false">IF(OR(D38="",D38=0,C38=""),"",(C38-D38)/ABS(D38))</f>
        <v/>
      </c>
      <c r="G38" s="26" t="n">
        <f aca="true">IFERROR(SUM(OFFSET(Monthly!$C38,0,0,1,Setup!$B$7)),"")</f>
        <v>0</v>
      </c>
      <c r="H38" s="26" t="n">
        <f aca="true">IFERROR(SUM(OFFSET(Budget!$C38,0,0,1,Setup!$B$7)),"")</f>
        <v>0</v>
      </c>
      <c r="I38" s="26" t="n">
        <f aca="false">IF(OR(G38="",H38=""),"",G38-H38)</f>
        <v>0</v>
      </c>
      <c r="J38" s="34" t="str">
        <f aca="false">IF(OR(H38="",H38=0,G38=""),"",(G38-H38)/ABS(H38))</f>
        <v/>
      </c>
    </row>
    <row r="40" customFormat="false" ht="15" hidden="false" customHeight="false" outlineLevel="0" collapsed="false">
      <c r="B40" s="29" t="s">
        <v>137</v>
      </c>
    </row>
    <row r="41" customFormat="false" ht="15" hidden="false" customHeight="false" outlineLevel="0" collapsed="false">
      <c r="B41" s="3" t="s">
        <v>138</v>
      </c>
      <c r="C41" s="26" t="n">
        <f aca="false">IFERROR(INDEX(Monthly!$C41:$N41,1,Setup!$B$7),"")</f>
        <v>0</v>
      </c>
      <c r="D41" s="26" t="n">
        <f aca="false">IFERROR(INDEX(Budget!$C41:$N41,1,Setup!$B$7),"")</f>
        <v>0</v>
      </c>
      <c r="E41" s="26" t="n">
        <f aca="false">IF(OR(C41="",D41=""),"",C41-D41)</f>
        <v>0</v>
      </c>
      <c r="F41" s="34" t="str">
        <f aca="false">IF(OR(D41="",D41=0,C41=""),"",(C41-D41)/ABS(D41))</f>
        <v/>
      </c>
      <c r="G41" s="26" t="n">
        <f aca="true">IFERROR(SUM(OFFSET(Monthly!$C41,0,0,1,Setup!$B$7)),"")</f>
        <v>0</v>
      </c>
      <c r="H41" s="26" t="n">
        <f aca="true">IFERROR(SUM(OFFSET(Budget!$C41,0,0,1,Setup!$B$7)),"")</f>
        <v>0</v>
      </c>
      <c r="I41" s="26" t="n">
        <f aca="false">IF(OR(G41="",H41=""),"",G41-H41)</f>
        <v>0</v>
      </c>
      <c r="J41" s="34" t="str">
        <f aca="false">IF(OR(H41="",H41=0,G41=""),"",(G41-H41)/ABS(H41))</f>
        <v/>
      </c>
    </row>
  </sheetData>
  <mergeCells count="2">
    <mergeCell ref="C4:F4"/>
    <mergeCell ref="G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9" min="3" style="0" width="14"/>
  </cols>
  <sheetData>
    <row r="1" customFormat="false" ht="17.35" hidden="false" customHeight="false" outlineLevel="0" collapsed="false">
      <c r="A1" s="1" t="s">
        <v>150</v>
      </c>
    </row>
    <row r="2" customFormat="false" ht="15" hidden="false" customHeight="false" outlineLevel="0" collapsed="false">
      <c r="A2" s="2" t="s">
        <v>151</v>
      </c>
    </row>
    <row r="3" customFormat="false" ht="15" hidden="false" customHeight="false" outlineLevel="0" collapsed="false">
      <c r="B3" s="2" t="s">
        <v>152</v>
      </c>
    </row>
    <row r="5" customFormat="false" ht="15" hidden="false" customHeight="false" outlineLevel="0" collapsed="false">
      <c r="C5" s="22" t="s">
        <v>148</v>
      </c>
      <c r="D5" s="22" t="s">
        <v>24</v>
      </c>
      <c r="E5" s="22" t="s">
        <v>26</v>
      </c>
      <c r="F5" s="22" t="s">
        <v>149</v>
      </c>
      <c r="G5" s="22" t="s">
        <v>153</v>
      </c>
      <c r="H5" s="22" t="s">
        <v>154</v>
      </c>
      <c r="I5" s="22" t="s">
        <v>155</v>
      </c>
    </row>
    <row r="6" customFormat="false" ht="15" hidden="false" customHeight="false" outlineLevel="0" collapsed="false">
      <c r="B6" s="23" t="s">
        <v>125</v>
      </c>
    </row>
    <row r="7" customFormat="false" ht="15" hidden="false" customHeight="false" outlineLevel="0" collapsed="false">
      <c r="B7" s="24" t="s">
        <v>46</v>
      </c>
      <c r="C7" s="30" t="n">
        <f aca="false">Monthly!$O7</f>
        <v>0</v>
      </c>
      <c r="D7" s="30" t="str">
        <f aca="false">IF(Budget!$O7=0,"",Budget!$O7)</f>
        <v/>
      </c>
      <c r="E7" s="30" t="str">
        <f aca="false">IF(OR(C7="",D7=""),"",C7-D7)</f>
        <v/>
      </c>
      <c r="F7" s="32" t="str">
        <f aca="false">IF(OR(D7="",D7=0,C7=""),"",(C7-D7)/ABS(D7))</f>
        <v/>
      </c>
      <c r="G7" s="15"/>
      <c r="H7" s="32" t="str">
        <f aca="false">IF(OR(G7="",G7=0,C7=""),"",(C7-G7)/ABS(G7))</f>
        <v/>
      </c>
      <c r="I7" s="32" t="str">
        <f aca="false">IF(OR($C$9=0,C7=""),"",C7/$C$9)</f>
        <v/>
      </c>
    </row>
    <row r="8" customFormat="false" ht="15" hidden="false" customHeight="false" outlineLevel="0" collapsed="false">
      <c r="B8" s="24" t="s">
        <v>49</v>
      </c>
      <c r="C8" s="30" t="n">
        <f aca="false">Monthly!$O8</f>
        <v>0</v>
      </c>
      <c r="D8" s="30" t="str">
        <f aca="false">IF(Budget!$O8=0,"",Budget!$O8)</f>
        <v/>
      </c>
      <c r="E8" s="30" t="str">
        <f aca="false">IF(OR(C8="",D8=""),"",C8-D8)</f>
        <v/>
      </c>
      <c r="F8" s="32" t="str">
        <f aca="false">IF(OR(D8="",D8=0,C8=""),"",(C8-D8)/ABS(D8))</f>
        <v/>
      </c>
      <c r="G8" s="15"/>
      <c r="H8" s="32" t="str">
        <f aca="false">IF(OR(G8="",G8=0,C8=""),"",(C8-G8)/ABS(G8))</f>
        <v/>
      </c>
      <c r="I8" s="32" t="str">
        <f aca="false">IF(OR($C$9=0,C8=""),"",C8/$C$9)</f>
        <v/>
      </c>
    </row>
    <row r="9" customFormat="false" ht="15" hidden="false" customHeight="false" outlineLevel="0" collapsed="false">
      <c r="B9" s="6" t="s">
        <v>126</v>
      </c>
      <c r="C9" s="25" t="n">
        <f aca="false">Monthly!$O9</f>
        <v>0</v>
      </c>
      <c r="D9" s="25" t="str">
        <f aca="false">IF(Budget!$O9=0,"",Budget!$O9)</f>
        <v/>
      </c>
      <c r="E9" s="25" t="str">
        <f aca="false">IF(OR(C9="",D9=""),"",C9-D9)</f>
        <v/>
      </c>
      <c r="F9" s="33" t="str">
        <f aca="false">IF(OR(D9="",D9=0,C9=""),"",(C9-D9)/ABS(D9))</f>
        <v/>
      </c>
      <c r="G9" s="15"/>
      <c r="H9" s="33" t="str">
        <f aca="false">IF(OR(G9="",G9=0,C9=""),"",(C9-G9)/ABS(G9))</f>
        <v/>
      </c>
      <c r="I9" s="33" t="str">
        <f aca="false">IF(OR($C$9=0,C9=""),"",C9/$C$9)</f>
        <v/>
      </c>
    </row>
    <row r="11" customFormat="false" ht="15" hidden="false" customHeight="false" outlineLevel="0" collapsed="false">
      <c r="B11" s="23" t="s">
        <v>127</v>
      </c>
    </row>
    <row r="12" customFormat="false" ht="15" hidden="false" customHeight="false" outlineLevel="0" collapsed="false">
      <c r="B12" s="24" t="s">
        <v>51</v>
      </c>
      <c r="C12" s="30" t="n">
        <f aca="false">Monthly!$O12</f>
        <v>0</v>
      </c>
      <c r="D12" s="30" t="str">
        <f aca="false">IF(Budget!$O12=0,"",Budget!$O12)</f>
        <v/>
      </c>
      <c r="E12" s="30" t="str">
        <f aca="false">IF(OR(C12="",D12=""),"",C12-D12)</f>
        <v/>
      </c>
      <c r="F12" s="32" t="str">
        <f aca="false">IF(OR(D12="",D12=0,C12=""),"",(C12-D12)/ABS(D12))</f>
        <v/>
      </c>
      <c r="G12" s="15"/>
      <c r="H12" s="32" t="str">
        <f aca="false">IF(OR(G12="",G12=0,C12=""),"",(C12-G12)/ABS(G12))</f>
        <v/>
      </c>
      <c r="I12" s="32" t="str">
        <f aca="false">IF(OR($C$9=0,C12=""),"",C12/$C$9)</f>
        <v/>
      </c>
    </row>
    <row r="13" customFormat="false" ht="15" hidden="false" customHeight="false" outlineLevel="0" collapsed="false">
      <c r="B13" s="24" t="s">
        <v>54</v>
      </c>
      <c r="C13" s="30" t="n">
        <f aca="false">Monthly!$O13</f>
        <v>0</v>
      </c>
      <c r="D13" s="30" t="str">
        <f aca="false">IF(Budget!$O13=0,"",Budget!$O13)</f>
        <v/>
      </c>
      <c r="E13" s="30" t="str">
        <f aca="false">IF(OR(C13="",D13=""),"",C13-D13)</f>
        <v/>
      </c>
      <c r="F13" s="32" t="str">
        <f aca="false">IF(OR(D13="",D13=0,C13=""),"",(C13-D13)/ABS(D13))</f>
        <v/>
      </c>
      <c r="G13" s="15"/>
      <c r="H13" s="32" t="str">
        <f aca="false">IF(OR(G13="",G13=0,C13=""),"",(C13-G13)/ABS(G13))</f>
        <v/>
      </c>
      <c r="I13" s="32" t="str">
        <f aca="false">IF(OR($C$9=0,C13=""),"",C13/$C$9)</f>
        <v/>
      </c>
    </row>
    <row r="14" customFormat="false" ht="15" hidden="false" customHeight="false" outlineLevel="0" collapsed="false">
      <c r="B14" s="24" t="s">
        <v>56</v>
      </c>
      <c r="C14" s="30" t="n">
        <f aca="false">Monthly!$O14</f>
        <v>0</v>
      </c>
      <c r="D14" s="30" t="str">
        <f aca="false">IF(Budget!$O14=0,"",Budget!$O14)</f>
        <v/>
      </c>
      <c r="E14" s="30" t="str">
        <f aca="false">IF(OR(C14="",D14=""),"",C14-D14)</f>
        <v/>
      </c>
      <c r="F14" s="32" t="str">
        <f aca="false">IF(OR(D14="",D14=0,C14=""),"",(C14-D14)/ABS(D14))</f>
        <v/>
      </c>
      <c r="G14" s="15"/>
      <c r="H14" s="32" t="str">
        <f aca="false">IF(OR(G14="",G14=0,C14=""),"",(C14-G14)/ABS(G14))</f>
        <v/>
      </c>
      <c r="I14" s="32" t="str">
        <f aca="false">IF(OR($C$9=0,C14=""),"",C14/$C$9)</f>
        <v/>
      </c>
    </row>
    <row r="15" customFormat="false" ht="15" hidden="false" customHeight="false" outlineLevel="0" collapsed="false">
      <c r="B15" s="6" t="s">
        <v>128</v>
      </c>
      <c r="C15" s="25" t="n">
        <f aca="false">Monthly!$O15</f>
        <v>0</v>
      </c>
      <c r="D15" s="25" t="str">
        <f aca="false">IF(Budget!$O15=0,"",Budget!$O15)</f>
        <v/>
      </c>
      <c r="E15" s="25" t="str">
        <f aca="false">IF(OR(C15="",D15=""),"",C15-D15)</f>
        <v/>
      </c>
      <c r="F15" s="33" t="str">
        <f aca="false">IF(OR(D15="",D15=0,C15=""),"",(C15-D15)/ABS(D15))</f>
        <v/>
      </c>
      <c r="G15" s="15"/>
      <c r="H15" s="33" t="str">
        <f aca="false">IF(OR(G15="",G15=0,C15=""),"",(C15-G15)/ABS(G15))</f>
        <v/>
      </c>
      <c r="I15" s="33" t="str">
        <f aca="false">IF(OR($C$9=0,C15=""),"",C15/$C$9)</f>
        <v/>
      </c>
    </row>
    <row r="17" customFormat="false" ht="15" hidden="false" customHeight="false" outlineLevel="0" collapsed="false">
      <c r="B17" s="3" t="s">
        <v>129</v>
      </c>
      <c r="C17" s="26" t="n">
        <f aca="false">Monthly!$O17</f>
        <v>0</v>
      </c>
      <c r="D17" s="26" t="str">
        <f aca="false">IF(Budget!$O17=0,"",Budget!$O17)</f>
        <v/>
      </c>
      <c r="E17" s="26" t="str">
        <f aca="false">IF(OR(C17="",D17=""),"",C17-D17)</f>
        <v/>
      </c>
      <c r="F17" s="34" t="str">
        <f aca="false">IF(OR(D17="",D17=0,C17=""),"",(C17-D17)/ABS(D17))</f>
        <v/>
      </c>
      <c r="G17" s="15"/>
      <c r="H17" s="34" t="str">
        <f aca="false">IF(OR(G17="",G17=0,C17=""),"",(C17-G17)/ABS(G17))</f>
        <v/>
      </c>
      <c r="I17" s="34" t="str">
        <f aca="false">IF(OR($C$9=0,C17=""),"",C17/$C$9)</f>
        <v/>
      </c>
    </row>
    <row r="18" customFormat="false" ht="15" hidden="false" customHeight="false" outlineLevel="0" collapsed="false">
      <c r="B18" s="27" t="s">
        <v>130</v>
      </c>
      <c r="C18" s="28" t="str">
        <f aca="false">IF(Monthly!$O9=0,"",Monthly!$O17/Monthly!$O9)</f>
        <v/>
      </c>
      <c r="D18" s="28" t="str">
        <f aca="false">IF(Budget!$O9=0,"",Budget!$O17/Budget!$O9)</f>
        <v/>
      </c>
    </row>
    <row r="20" customFormat="false" ht="15" hidden="false" customHeight="false" outlineLevel="0" collapsed="false">
      <c r="B20" s="23" t="s">
        <v>131</v>
      </c>
    </row>
    <row r="21" customFormat="false" ht="15" hidden="false" customHeight="false" outlineLevel="0" collapsed="false">
      <c r="B21" s="24" t="s">
        <v>58</v>
      </c>
      <c r="C21" s="30" t="n">
        <f aca="false">Monthly!$O21</f>
        <v>0</v>
      </c>
      <c r="D21" s="30" t="str">
        <f aca="false">IF(Budget!$O21=0,"",Budget!$O21)</f>
        <v/>
      </c>
      <c r="E21" s="30" t="str">
        <f aca="false">IF(OR(C21="",D21=""),"",C21-D21)</f>
        <v/>
      </c>
      <c r="F21" s="32" t="str">
        <f aca="false">IF(OR(D21="",D21=0,C21=""),"",(C21-D21)/ABS(D21))</f>
        <v/>
      </c>
      <c r="G21" s="15"/>
      <c r="H21" s="32" t="str">
        <f aca="false">IF(OR(G21="",G21=0,C21=""),"",(C21-G21)/ABS(G21))</f>
        <v/>
      </c>
      <c r="I21" s="32" t="str">
        <f aca="false">IF(OR($C$9=0,C21=""),"",C21/$C$9)</f>
        <v/>
      </c>
    </row>
    <row r="22" customFormat="false" ht="15" hidden="false" customHeight="false" outlineLevel="0" collapsed="false">
      <c r="B22" s="24" t="s">
        <v>61</v>
      </c>
      <c r="C22" s="30" t="n">
        <f aca="false">Monthly!$O22</f>
        <v>0</v>
      </c>
      <c r="D22" s="30" t="str">
        <f aca="false">IF(Budget!$O22=0,"",Budget!$O22)</f>
        <v/>
      </c>
      <c r="E22" s="30" t="str">
        <f aca="false">IF(OR(C22="",D22=""),"",C22-D22)</f>
        <v/>
      </c>
      <c r="F22" s="32" t="str">
        <f aca="false">IF(OR(D22="",D22=0,C22=""),"",(C22-D22)/ABS(D22))</f>
        <v/>
      </c>
      <c r="G22" s="15"/>
      <c r="H22" s="32" t="str">
        <f aca="false">IF(OR(G22="",G22=0,C22=""),"",(C22-G22)/ABS(G22))</f>
        <v/>
      </c>
      <c r="I22" s="32" t="str">
        <f aca="false">IF(OR($C$9=0,C22=""),"",C22/$C$9)</f>
        <v/>
      </c>
    </row>
    <row r="23" customFormat="false" ht="15" hidden="false" customHeight="false" outlineLevel="0" collapsed="false">
      <c r="B23" s="24" t="s">
        <v>63</v>
      </c>
      <c r="C23" s="30" t="n">
        <f aca="false">Monthly!$O23</f>
        <v>0</v>
      </c>
      <c r="D23" s="30" t="str">
        <f aca="false">IF(Budget!$O23=0,"",Budget!$O23)</f>
        <v/>
      </c>
      <c r="E23" s="30" t="str">
        <f aca="false">IF(OR(C23="",D23=""),"",C23-D23)</f>
        <v/>
      </c>
      <c r="F23" s="32" t="str">
        <f aca="false">IF(OR(D23="",D23=0,C23=""),"",(C23-D23)/ABS(D23))</f>
        <v/>
      </c>
      <c r="G23" s="15"/>
      <c r="H23" s="32" t="str">
        <f aca="false">IF(OR(G23="",G23=0,C23=""),"",(C23-G23)/ABS(G23))</f>
        <v/>
      </c>
      <c r="I23" s="32" t="str">
        <f aca="false">IF(OR($C$9=0,C23=""),"",C23/$C$9)</f>
        <v/>
      </c>
    </row>
    <row r="24" customFormat="false" ht="15" hidden="false" customHeight="false" outlineLevel="0" collapsed="false">
      <c r="B24" s="24" t="s">
        <v>65</v>
      </c>
      <c r="C24" s="30" t="n">
        <f aca="false">Monthly!$O24</f>
        <v>0</v>
      </c>
      <c r="D24" s="30" t="str">
        <f aca="false">IF(Budget!$O24=0,"",Budget!$O24)</f>
        <v/>
      </c>
      <c r="E24" s="30" t="str">
        <f aca="false">IF(OR(C24="",D24=""),"",C24-D24)</f>
        <v/>
      </c>
      <c r="F24" s="32" t="str">
        <f aca="false">IF(OR(D24="",D24=0,C24=""),"",(C24-D24)/ABS(D24))</f>
        <v/>
      </c>
      <c r="G24" s="15"/>
      <c r="H24" s="32" t="str">
        <f aca="false">IF(OR(G24="",G24=0,C24=""),"",(C24-G24)/ABS(G24))</f>
        <v/>
      </c>
      <c r="I24" s="32" t="str">
        <f aca="false">IF(OR($C$9=0,C24=""),"",C24/$C$9)</f>
        <v/>
      </c>
    </row>
    <row r="25" customFormat="false" ht="15" hidden="false" customHeight="false" outlineLevel="0" collapsed="false">
      <c r="B25" s="24" t="s">
        <v>67</v>
      </c>
      <c r="C25" s="30" t="n">
        <f aca="false">Monthly!$O25</f>
        <v>0</v>
      </c>
      <c r="D25" s="30" t="str">
        <f aca="false">IF(Budget!$O25=0,"",Budget!$O25)</f>
        <v/>
      </c>
      <c r="E25" s="30" t="str">
        <f aca="false">IF(OR(C25="",D25=""),"",C25-D25)</f>
        <v/>
      </c>
      <c r="F25" s="32" t="str">
        <f aca="false">IF(OR(D25="",D25=0,C25=""),"",(C25-D25)/ABS(D25))</f>
        <v/>
      </c>
      <c r="G25" s="15"/>
      <c r="H25" s="32" t="str">
        <f aca="false">IF(OR(G25="",G25=0,C25=""),"",(C25-G25)/ABS(G25))</f>
        <v/>
      </c>
      <c r="I25" s="32" t="str">
        <f aca="false">IF(OR($C$9=0,C25=""),"",C25/$C$9)</f>
        <v/>
      </c>
    </row>
    <row r="26" customFormat="false" ht="15" hidden="false" customHeight="false" outlineLevel="0" collapsed="false">
      <c r="B26" s="24" t="s">
        <v>69</v>
      </c>
      <c r="C26" s="30" t="n">
        <f aca="false">Monthly!$O26</f>
        <v>0</v>
      </c>
      <c r="D26" s="30" t="str">
        <f aca="false">IF(Budget!$O26=0,"",Budget!$O26)</f>
        <v/>
      </c>
      <c r="E26" s="30" t="str">
        <f aca="false">IF(OR(C26="",D26=""),"",C26-D26)</f>
        <v/>
      </c>
      <c r="F26" s="32" t="str">
        <f aca="false">IF(OR(D26="",D26=0,C26=""),"",(C26-D26)/ABS(D26))</f>
        <v/>
      </c>
      <c r="G26" s="15"/>
      <c r="H26" s="32" t="str">
        <f aca="false">IF(OR(G26="",G26=0,C26=""),"",(C26-G26)/ABS(G26))</f>
        <v/>
      </c>
      <c r="I26" s="32" t="str">
        <f aca="false">IF(OR($C$9=0,C26=""),"",C26/$C$9)</f>
        <v/>
      </c>
    </row>
    <row r="27" customFormat="false" ht="15" hidden="false" customHeight="false" outlineLevel="0" collapsed="false">
      <c r="B27" s="6" t="s">
        <v>132</v>
      </c>
      <c r="C27" s="25" t="n">
        <f aca="false">Monthly!$O27</f>
        <v>0</v>
      </c>
      <c r="D27" s="25" t="str">
        <f aca="false">IF(Budget!$O27=0,"",Budget!$O27)</f>
        <v/>
      </c>
      <c r="E27" s="25" t="str">
        <f aca="false">IF(OR(C27="",D27=""),"",C27-D27)</f>
        <v/>
      </c>
      <c r="F27" s="33" t="str">
        <f aca="false">IF(OR(D27="",D27=0,C27=""),"",(C27-D27)/ABS(D27))</f>
        <v/>
      </c>
      <c r="G27" s="15"/>
      <c r="H27" s="33" t="str">
        <f aca="false">IF(OR(G27="",G27=0,C27=""),"",(C27-G27)/ABS(G27))</f>
        <v/>
      </c>
      <c r="I27" s="33" t="str">
        <f aca="false">IF(OR($C$9=0,C27=""),"",C27/$C$9)</f>
        <v/>
      </c>
    </row>
    <row r="29" customFormat="false" ht="15" hidden="false" customHeight="false" outlineLevel="0" collapsed="false">
      <c r="B29" s="3" t="s">
        <v>133</v>
      </c>
      <c r="C29" s="26" t="n">
        <f aca="false">Monthly!$O29</f>
        <v>0</v>
      </c>
      <c r="D29" s="26" t="str">
        <f aca="false">IF(Budget!$O29=0,"",Budget!$O29)</f>
        <v/>
      </c>
      <c r="E29" s="26" t="str">
        <f aca="false">IF(OR(C29="",D29=""),"",C29-D29)</f>
        <v/>
      </c>
      <c r="F29" s="34" t="str">
        <f aca="false">IF(OR(D29="",D29=0,C29=""),"",(C29-D29)/ABS(D29))</f>
        <v/>
      </c>
      <c r="G29" s="15"/>
      <c r="H29" s="34" t="str">
        <f aca="false">IF(OR(G29="",G29=0,C29=""),"",(C29-G29)/ABS(G29))</f>
        <v/>
      </c>
      <c r="I29" s="34" t="str">
        <f aca="false">IF(OR($C$9=0,C29=""),"",C29/$C$9)</f>
        <v/>
      </c>
    </row>
    <row r="31" customFormat="false" ht="15" hidden="false" customHeight="false" outlineLevel="0" collapsed="false">
      <c r="B31" s="23" t="s">
        <v>134</v>
      </c>
    </row>
    <row r="32" customFormat="false" ht="15" hidden="false" customHeight="false" outlineLevel="0" collapsed="false">
      <c r="B32" s="24" t="s">
        <v>71</v>
      </c>
      <c r="C32" s="30" t="n">
        <f aca="false">Monthly!$O32</f>
        <v>0</v>
      </c>
      <c r="D32" s="30" t="str">
        <f aca="false">IF(Budget!$O32=0,"",Budget!$O32)</f>
        <v/>
      </c>
      <c r="E32" s="30" t="str">
        <f aca="false">IF(OR(C32="",D32=""),"",C32-D32)</f>
        <v/>
      </c>
      <c r="F32" s="32" t="str">
        <f aca="false">IF(OR(D32="",D32=0,C32=""),"",(C32-D32)/ABS(D32))</f>
        <v/>
      </c>
      <c r="G32" s="15"/>
      <c r="H32" s="32" t="str">
        <f aca="false">IF(OR(G32="",G32=0,C32=""),"",(C32-G32)/ABS(G32))</f>
        <v/>
      </c>
      <c r="I32" s="32" t="str">
        <f aca="false">IF(OR($C$9=0,C32=""),"",C32/$C$9)</f>
        <v/>
      </c>
    </row>
    <row r="33" customFormat="false" ht="15" hidden="false" customHeight="false" outlineLevel="0" collapsed="false">
      <c r="B33" s="24" t="s">
        <v>74</v>
      </c>
      <c r="C33" s="30" t="n">
        <f aca="false">Monthly!$O33</f>
        <v>0</v>
      </c>
      <c r="D33" s="30" t="str">
        <f aca="false">IF(Budget!$O33=0,"",Budget!$O33)</f>
        <v/>
      </c>
      <c r="E33" s="30" t="str">
        <f aca="false">IF(OR(C33="",D33=""),"",C33-D33)</f>
        <v/>
      </c>
      <c r="F33" s="32" t="str">
        <f aca="false">IF(OR(D33="",D33=0,C33=""),"",(C33-D33)/ABS(D33))</f>
        <v/>
      </c>
      <c r="G33" s="15"/>
      <c r="H33" s="32" t="str">
        <f aca="false">IF(OR(G33="",G33=0,C33=""),"",(C33-G33)/ABS(G33))</f>
        <v/>
      </c>
      <c r="I33" s="32" t="str">
        <f aca="false">IF(OR($C$9=0,C33=""),"",C33/$C$9)</f>
        <v/>
      </c>
    </row>
    <row r="34" customFormat="false" ht="15" hidden="false" customHeight="false" outlineLevel="0" collapsed="false">
      <c r="B34" s="24" t="s">
        <v>76</v>
      </c>
      <c r="C34" s="30" t="n">
        <f aca="false">Monthly!$O34</f>
        <v>0</v>
      </c>
      <c r="D34" s="30" t="str">
        <f aca="false">IF(Budget!$O34=0,"",Budget!$O34)</f>
        <v/>
      </c>
      <c r="E34" s="30" t="str">
        <f aca="false">IF(OR(C34="",D34=""),"",C34-D34)</f>
        <v/>
      </c>
      <c r="F34" s="32" t="str">
        <f aca="false">IF(OR(D34="",D34=0,C34=""),"",(C34-D34)/ABS(D34))</f>
        <v/>
      </c>
      <c r="G34" s="15"/>
      <c r="H34" s="32" t="str">
        <f aca="false">IF(OR(G34="",G34=0,C34=""),"",(C34-G34)/ABS(G34))</f>
        <v/>
      </c>
      <c r="I34" s="32" t="str">
        <f aca="false">IF(OR($C$9=0,C34=""),"",C34/$C$9)</f>
        <v/>
      </c>
    </row>
    <row r="35" customFormat="false" ht="15" hidden="false" customHeight="false" outlineLevel="0" collapsed="false">
      <c r="B35" s="24" t="s">
        <v>78</v>
      </c>
      <c r="C35" s="30" t="n">
        <f aca="false">Monthly!$O35</f>
        <v>0</v>
      </c>
      <c r="D35" s="30" t="str">
        <f aca="false">IF(Budget!$O35=0,"",Budget!$O35)</f>
        <v/>
      </c>
      <c r="E35" s="30" t="str">
        <f aca="false">IF(OR(C35="",D35=""),"",C35-D35)</f>
        <v/>
      </c>
      <c r="F35" s="32" t="str">
        <f aca="false">IF(OR(D35="",D35=0,C35=""),"",(C35-D35)/ABS(D35))</f>
        <v/>
      </c>
      <c r="G35" s="15"/>
      <c r="H35" s="32" t="str">
        <f aca="false">IF(OR(G35="",G35=0,C35=""),"",(C35-G35)/ABS(G35))</f>
        <v/>
      </c>
      <c r="I35" s="32" t="str">
        <f aca="false">IF(OR($C$9=0,C35=""),"",C35/$C$9)</f>
        <v/>
      </c>
    </row>
    <row r="36" customFormat="false" ht="15" hidden="false" customHeight="false" outlineLevel="0" collapsed="false">
      <c r="B36" s="6" t="s">
        <v>135</v>
      </c>
      <c r="C36" s="25" t="n">
        <f aca="false">Monthly!$O36</f>
        <v>0</v>
      </c>
      <c r="D36" s="25" t="str">
        <f aca="false">IF(Budget!$O36=0,"",Budget!$O36)</f>
        <v/>
      </c>
      <c r="E36" s="25" t="str">
        <f aca="false">IF(OR(C36="",D36=""),"",C36-D36)</f>
        <v/>
      </c>
      <c r="F36" s="33" t="str">
        <f aca="false">IF(OR(D36="",D36=0,C36=""),"",(C36-D36)/ABS(D36))</f>
        <v/>
      </c>
      <c r="G36" s="15"/>
      <c r="H36" s="33" t="str">
        <f aca="false">IF(OR(G36="",G36=0,C36=""),"",(C36-G36)/ABS(G36))</f>
        <v/>
      </c>
      <c r="I36" s="33" t="str">
        <f aca="false">IF(OR($C$9=0,C36=""),"",C36/$C$9)</f>
        <v/>
      </c>
    </row>
    <row r="38" customFormat="false" ht="15" hidden="false" customHeight="false" outlineLevel="0" collapsed="false">
      <c r="B38" s="3" t="s">
        <v>136</v>
      </c>
      <c r="C38" s="26" t="n">
        <f aca="false">Monthly!$O38</f>
        <v>0</v>
      </c>
      <c r="D38" s="26" t="str">
        <f aca="false">IF(Budget!$O38=0,"",Budget!$O38)</f>
        <v/>
      </c>
      <c r="E38" s="26" t="str">
        <f aca="false">IF(OR(C38="",D38=""),"",C38-D38)</f>
        <v/>
      </c>
      <c r="F38" s="34" t="str">
        <f aca="false">IF(OR(D38="",D38=0,C38=""),"",(C38-D38)/ABS(D38))</f>
        <v/>
      </c>
      <c r="G38" s="15"/>
      <c r="H38" s="34" t="str">
        <f aca="false">IF(OR(G38="",G38=0,C38=""),"",(C38-G38)/ABS(G38))</f>
        <v/>
      </c>
      <c r="I38" s="34" t="str">
        <f aca="false">IF(OR($C$9=0,C38=""),"",C38/$C$9)</f>
        <v/>
      </c>
    </row>
    <row r="40" customFormat="false" ht="15" hidden="false" customHeight="false" outlineLevel="0" collapsed="false">
      <c r="B40" s="29" t="s">
        <v>137</v>
      </c>
    </row>
    <row r="41" customFormat="false" ht="15" hidden="false" customHeight="false" outlineLevel="0" collapsed="false">
      <c r="B41" s="3" t="s">
        <v>138</v>
      </c>
      <c r="C41" s="26" t="n">
        <f aca="false">Monthly!$O41</f>
        <v>0</v>
      </c>
      <c r="D41" s="26" t="str">
        <f aca="false">IF(Budget!$O41=0,"",Budget!$O41)</f>
        <v/>
      </c>
      <c r="E41" s="26" t="str">
        <f aca="false">IF(OR(C41="",D41=""),"",C41-D41)</f>
        <v/>
      </c>
      <c r="F41" s="34" t="str">
        <f aca="false">IF(OR(D41="",D41=0,C41=""),"",(C41-D41)/ABS(D41))</f>
        <v/>
      </c>
      <c r="G41" s="15"/>
      <c r="H41" s="34" t="str">
        <f aca="false">IF(OR(G41="",G41=0,C41=""),"",(C41-G41)/ABS(G41))</f>
        <v/>
      </c>
      <c r="I41" s="34" t="str">
        <f aca="false">IF(OR($C$9=0,C41=""),"",C41/$C$9)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4" min="4" style="0" width="96"/>
    <col collapsed="false" customWidth="true" hidden="false" outlineLevel="0" max="5" min="5" style="0" width="56"/>
    <col collapsed="false" customWidth="true" hidden="false" outlineLevel="0" max="6" min="6" style="0" width="20"/>
  </cols>
  <sheetData>
    <row r="1" customFormat="false" ht="17.35" hidden="false" customHeight="false" outlineLevel="0" collapsed="false">
      <c r="A1" s="1" t="s">
        <v>156</v>
      </c>
    </row>
    <row r="2" customFormat="false" ht="15" hidden="false" customHeight="false" outlineLevel="0" collapsed="false">
      <c r="A2" s="2" t="s">
        <v>157</v>
      </c>
    </row>
    <row r="4" customFormat="false" ht="15" hidden="false" customHeight="false" outlineLevel="0" collapsed="false">
      <c r="A4" s="13" t="s">
        <v>158</v>
      </c>
      <c r="B4" s="13" t="s">
        <v>159</v>
      </c>
      <c r="C4" s="13" t="s">
        <v>160</v>
      </c>
      <c r="D4" s="13" t="s">
        <v>28</v>
      </c>
      <c r="E4" s="13" t="s">
        <v>161</v>
      </c>
      <c r="F4" s="13" t="s">
        <v>162</v>
      </c>
    </row>
    <row r="5" customFormat="false" ht="15" hidden="false" customHeight="false" outlineLevel="0" collapsed="false">
      <c r="A5" s="35"/>
      <c r="B5" s="36"/>
      <c r="C5" s="36"/>
      <c r="D5" s="36"/>
      <c r="E5" s="36"/>
      <c r="F5" s="36"/>
    </row>
    <row r="6" customFormat="false" ht="15" hidden="false" customHeight="false" outlineLevel="0" collapsed="false">
      <c r="A6" s="35"/>
      <c r="B6" s="36"/>
      <c r="C6" s="36"/>
      <c r="D6" s="36"/>
      <c r="E6" s="36"/>
      <c r="F6" s="36"/>
    </row>
    <row r="7" customFormat="false" ht="15" hidden="false" customHeight="false" outlineLevel="0" collapsed="false">
      <c r="A7" s="35"/>
      <c r="B7" s="36"/>
      <c r="C7" s="36"/>
      <c r="D7" s="36"/>
      <c r="E7" s="36"/>
      <c r="F7" s="36"/>
    </row>
    <row r="8" customFormat="false" ht="15" hidden="false" customHeight="false" outlineLevel="0" collapsed="false">
      <c r="A8" s="35"/>
      <c r="B8" s="36"/>
      <c r="C8" s="36"/>
      <c r="D8" s="36"/>
      <c r="E8" s="36"/>
      <c r="F8" s="36"/>
    </row>
    <row r="9" customFormat="false" ht="15" hidden="false" customHeight="false" outlineLevel="0" collapsed="false">
      <c r="A9" s="35"/>
      <c r="B9" s="36"/>
      <c r="C9" s="36"/>
      <c r="D9" s="36"/>
      <c r="E9" s="36"/>
      <c r="F9" s="36"/>
    </row>
    <row r="10" customFormat="false" ht="15" hidden="false" customHeight="false" outlineLevel="0" collapsed="false">
      <c r="A10" s="35"/>
      <c r="B10" s="36"/>
      <c r="C10" s="36"/>
      <c r="D10" s="36"/>
      <c r="E10" s="36"/>
      <c r="F10" s="36"/>
    </row>
    <row r="11" customFormat="false" ht="15" hidden="false" customHeight="false" outlineLevel="0" collapsed="false">
      <c r="A11" s="35"/>
      <c r="B11" s="36"/>
      <c r="C11" s="36"/>
      <c r="D11" s="36"/>
      <c r="E11" s="36"/>
      <c r="F11" s="36"/>
    </row>
    <row r="12" customFormat="false" ht="15" hidden="false" customHeight="false" outlineLevel="0" collapsed="false">
      <c r="A12" s="35"/>
      <c r="B12" s="36"/>
      <c r="C12" s="36"/>
      <c r="D12" s="36"/>
      <c r="E12" s="36"/>
      <c r="F12" s="36"/>
    </row>
    <row r="13" customFormat="false" ht="15" hidden="false" customHeight="false" outlineLevel="0" collapsed="false">
      <c r="A13" s="35"/>
      <c r="B13" s="36"/>
      <c r="C13" s="36"/>
      <c r="D13" s="36"/>
      <c r="E13" s="36"/>
      <c r="F13" s="36"/>
    </row>
    <row r="14" customFormat="false" ht="15" hidden="false" customHeight="false" outlineLevel="0" collapsed="false">
      <c r="A14" s="35"/>
      <c r="B14" s="36"/>
      <c r="C14" s="36"/>
      <c r="D14" s="36"/>
      <c r="E14" s="36"/>
      <c r="F14" s="36"/>
    </row>
    <row r="15" customFormat="false" ht="15" hidden="false" customHeight="false" outlineLevel="0" collapsed="false">
      <c r="A15" s="35"/>
      <c r="B15" s="36"/>
      <c r="C15" s="36"/>
      <c r="D15" s="36"/>
      <c r="E15" s="36"/>
      <c r="F15" s="36"/>
    </row>
    <row r="16" customFormat="false" ht="15" hidden="false" customHeight="false" outlineLevel="0" collapsed="false">
      <c r="A16" s="35"/>
      <c r="B16" s="36"/>
      <c r="C16" s="36"/>
      <c r="D16" s="36"/>
      <c r="E16" s="36"/>
      <c r="F16" s="36"/>
    </row>
    <row r="17" customFormat="false" ht="15" hidden="false" customHeight="false" outlineLevel="0" collapsed="false">
      <c r="A17" s="35"/>
      <c r="B17" s="36"/>
      <c r="C17" s="36"/>
      <c r="D17" s="36"/>
      <c r="E17" s="36"/>
      <c r="F17" s="36"/>
    </row>
    <row r="18" customFormat="false" ht="15" hidden="false" customHeight="false" outlineLevel="0" collapsed="false">
      <c r="A18" s="35"/>
      <c r="B18" s="36"/>
      <c r="C18" s="36"/>
      <c r="D18" s="36"/>
      <c r="E18" s="36"/>
      <c r="F18" s="36"/>
    </row>
    <row r="19" customFormat="false" ht="15" hidden="false" customHeight="false" outlineLevel="0" collapsed="false">
      <c r="A19" s="35"/>
      <c r="B19" s="36"/>
      <c r="C19" s="36"/>
      <c r="D19" s="36"/>
      <c r="E19" s="36"/>
      <c r="F19" s="36"/>
    </row>
    <row r="20" customFormat="false" ht="15" hidden="false" customHeight="false" outlineLevel="0" collapsed="false">
      <c r="A20" s="35"/>
      <c r="B20" s="36"/>
      <c r="C20" s="36"/>
      <c r="D20" s="36"/>
      <c r="E20" s="36"/>
      <c r="F20" s="36"/>
    </row>
    <row r="21" customFormat="false" ht="15" hidden="false" customHeight="false" outlineLevel="0" collapsed="false">
      <c r="A21" s="35"/>
      <c r="B21" s="36"/>
      <c r="C21" s="36"/>
      <c r="D21" s="36"/>
      <c r="E21" s="36"/>
      <c r="F21" s="36"/>
    </row>
    <row r="22" customFormat="false" ht="15" hidden="false" customHeight="false" outlineLevel="0" collapsed="false">
      <c r="A22" s="35"/>
      <c r="B22" s="36"/>
      <c r="C22" s="36"/>
      <c r="D22" s="36"/>
      <c r="E22" s="36"/>
      <c r="F22" s="36"/>
    </row>
    <row r="23" customFormat="false" ht="15" hidden="false" customHeight="false" outlineLevel="0" collapsed="false">
      <c r="A23" s="35"/>
      <c r="B23" s="36"/>
      <c r="C23" s="36"/>
      <c r="D23" s="36"/>
      <c r="E23" s="36"/>
      <c r="F23" s="36"/>
    </row>
    <row r="24" customFormat="false" ht="15" hidden="false" customHeight="false" outlineLevel="0" collapsed="false">
      <c r="A24" s="35"/>
      <c r="B24" s="36"/>
      <c r="C24" s="36"/>
      <c r="D24" s="36"/>
      <c r="E24" s="36"/>
      <c r="F24" s="36"/>
    </row>
    <row r="25" customFormat="false" ht="15" hidden="false" customHeight="false" outlineLevel="0" collapsed="false">
      <c r="A25" s="35"/>
      <c r="B25" s="36"/>
      <c r="C25" s="36"/>
      <c r="D25" s="36"/>
      <c r="E25" s="36"/>
      <c r="F25" s="36"/>
    </row>
    <row r="26" customFormat="false" ht="15" hidden="false" customHeight="false" outlineLevel="0" collapsed="false">
      <c r="A26" s="35"/>
      <c r="B26" s="36"/>
      <c r="C26" s="36"/>
      <c r="D26" s="36"/>
      <c r="E26" s="36"/>
      <c r="F26" s="36"/>
    </row>
    <row r="27" customFormat="false" ht="15" hidden="false" customHeight="false" outlineLevel="0" collapsed="false">
      <c r="A27" s="35"/>
      <c r="B27" s="36"/>
      <c r="C27" s="36"/>
      <c r="D27" s="36"/>
      <c r="E27" s="36"/>
      <c r="F27" s="36"/>
    </row>
    <row r="28" customFormat="false" ht="15" hidden="false" customHeight="false" outlineLevel="0" collapsed="false">
      <c r="A28" s="35"/>
      <c r="B28" s="36"/>
      <c r="C28" s="36"/>
      <c r="D28" s="36"/>
      <c r="E28" s="36"/>
      <c r="F28" s="36"/>
    </row>
    <row r="29" customFormat="false" ht="15" hidden="false" customHeight="false" outlineLevel="0" collapsed="false">
      <c r="A29" s="35"/>
      <c r="B29" s="36"/>
      <c r="C29" s="36"/>
      <c r="D29" s="36"/>
      <c r="E29" s="36"/>
      <c r="F29" s="36"/>
    </row>
    <row r="30" customFormat="false" ht="15" hidden="false" customHeight="false" outlineLevel="0" collapsed="false">
      <c r="A30" s="35"/>
      <c r="B30" s="36"/>
      <c r="C30" s="36"/>
      <c r="D30" s="36"/>
      <c r="E30" s="36"/>
      <c r="F30" s="36"/>
    </row>
    <row r="31" customFormat="false" ht="15" hidden="false" customHeight="false" outlineLevel="0" collapsed="false">
      <c r="A31" s="35"/>
      <c r="B31" s="36"/>
      <c r="C31" s="36"/>
      <c r="D31" s="36"/>
      <c r="E31" s="36"/>
      <c r="F31" s="36"/>
    </row>
    <row r="32" customFormat="false" ht="15" hidden="false" customHeight="false" outlineLevel="0" collapsed="false">
      <c r="A32" s="35"/>
      <c r="B32" s="36"/>
      <c r="C32" s="36"/>
      <c r="D32" s="36"/>
      <c r="E32" s="36"/>
      <c r="F32" s="36"/>
    </row>
    <row r="33" customFormat="false" ht="15" hidden="false" customHeight="false" outlineLevel="0" collapsed="false">
      <c r="A33" s="35"/>
      <c r="B33" s="36"/>
      <c r="C33" s="36"/>
      <c r="D33" s="36"/>
      <c r="E33" s="36"/>
      <c r="F33" s="36"/>
    </row>
    <row r="34" customFormat="false" ht="15" hidden="false" customHeight="false" outlineLevel="0" collapsed="false">
      <c r="A34" s="35"/>
      <c r="B34" s="36"/>
      <c r="C34" s="36"/>
      <c r="D34" s="36"/>
      <c r="E34" s="36"/>
      <c r="F34" s="36"/>
    </row>
    <row r="35" customFormat="false" ht="15" hidden="false" customHeight="false" outlineLevel="0" collapsed="false">
      <c r="A35" s="35"/>
      <c r="B35" s="36"/>
      <c r="C35" s="36"/>
      <c r="D35" s="36"/>
      <c r="E35" s="36"/>
      <c r="F35" s="36"/>
    </row>
    <row r="36" customFormat="false" ht="15" hidden="false" customHeight="false" outlineLevel="0" collapsed="false">
      <c r="A36" s="35"/>
      <c r="B36" s="36"/>
      <c r="C36" s="36"/>
      <c r="D36" s="36"/>
      <c r="E36" s="36"/>
      <c r="F36" s="36"/>
    </row>
    <row r="37" customFormat="false" ht="15" hidden="false" customHeight="false" outlineLevel="0" collapsed="false">
      <c r="A37" s="35"/>
      <c r="B37" s="36"/>
      <c r="C37" s="36"/>
      <c r="D37" s="36"/>
      <c r="E37" s="36"/>
      <c r="F37" s="36"/>
    </row>
    <row r="38" customFormat="false" ht="15" hidden="false" customHeight="false" outlineLevel="0" collapsed="false">
      <c r="A38" s="35"/>
      <c r="B38" s="36"/>
      <c r="C38" s="36"/>
      <c r="D38" s="36"/>
      <c r="E38" s="36"/>
      <c r="F38" s="36"/>
    </row>
    <row r="39" customFormat="false" ht="15" hidden="false" customHeight="false" outlineLevel="0" collapsed="false">
      <c r="A39" s="35"/>
      <c r="B39" s="36"/>
      <c r="C39" s="36"/>
      <c r="D39" s="36"/>
      <c r="E39" s="36"/>
      <c r="F39" s="36"/>
    </row>
    <row r="40" customFormat="false" ht="15" hidden="false" customHeight="false" outlineLevel="0" collapsed="false">
      <c r="A40" s="35"/>
      <c r="B40" s="36"/>
      <c r="C40" s="36"/>
      <c r="D40" s="36"/>
      <c r="E40" s="36"/>
      <c r="F40" s="36"/>
    </row>
    <row r="41" customFormat="false" ht="15" hidden="false" customHeight="false" outlineLevel="0" collapsed="false">
      <c r="A41" s="35"/>
      <c r="B41" s="36"/>
      <c r="C41" s="36"/>
      <c r="D41" s="36"/>
      <c r="E41" s="36"/>
      <c r="F41" s="36"/>
    </row>
    <row r="42" customFormat="false" ht="15" hidden="false" customHeight="false" outlineLevel="0" collapsed="false">
      <c r="A42" s="35"/>
      <c r="B42" s="36"/>
      <c r="C42" s="36"/>
      <c r="D42" s="36"/>
      <c r="E42" s="36"/>
      <c r="F42" s="36"/>
    </row>
    <row r="43" customFormat="false" ht="15" hidden="false" customHeight="false" outlineLevel="0" collapsed="false">
      <c r="A43" s="35"/>
      <c r="B43" s="36"/>
      <c r="C43" s="36"/>
      <c r="D43" s="36"/>
      <c r="E43" s="36"/>
      <c r="F43" s="36"/>
    </row>
    <row r="44" customFormat="false" ht="15" hidden="false" customHeight="false" outlineLevel="0" collapsed="false">
      <c r="A44" s="35"/>
      <c r="B44" s="36"/>
      <c r="C44" s="36"/>
      <c r="D44" s="36"/>
      <c r="E44" s="36"/>
      <c r="F44" s="36"/>
    </row>
    <row r="45" customFormat="false" ht="15" hidden="false" customHeight="false" outlineLevel="0" collapsed="false">
      <c r="A45" s="35"/>
      <c r="B45" s="36"/>
      <c r="C45" s="36"/>
      <c r="D45" s="36"/>
      <c r="E45" s="36"/>
      <c r="F45" s="36"/>
    </row>
    <row r="46" customFormat="false" ht="15" hidden="false" customHeight="false" outlineLevel="0" collapsed="false">
      <c r="A46" s="35"/>
      <c r="B46" s="36"/>
      <c r="C46" s="36"/>
      <c r="D46" s="36"/>
      <c r="E46" s="36"/>
      <c r="F46" s="36"/>
    </row>
    <row r="47" customFormat="false" ht="15" hidden="false" customHeight="false" outlineLevel="0" collapsed="false">
      <c r="A47" s="35"/>
      <c r="B47" s="36"/>
      <c r="C47" s="36"/>
      <c r="D47" s="36"/>
      <c r="E47" s="36"/>
      <c r="F47" s="36"/>
    </row>
    <row r="48" customFormat="false" ht="15" hidden="false" customHeight="false" outlineLevel="0" collapsed="false">
      <c r="A48" s="35"/>
      <c r="B48" s="36"/>
      <c r="C48" s="36"/>
      <c r="D48" s="36"/>
      <c r="E48" s="36"/>
      <c r="F48" s="36"/>
    </row>
    <row r="49" customFormat="false" ht="15" hidden="false" customHeight="false" outlineLevel="0" collapsed="false">
      <c r="A49" s="35"/>
      <c r="B49" s="36"/>
      <c r="C49" s="36"/>
      <c r="D49" s="36"/>
      <c r="E49" s="36"/>
      <c r="F49" s="36"/>
    </row>
    <row r="50" customFormat="false" ht="15" hidden="false" customHeight="false" outlineLevel="0" collapsed="false">
      <c r="A50" s="35"/>
      <c r="B50" s="36"/>
      <c r="C50" s="36"/>
      <c r="D50" s="36"/>
      <c r="E50" s="36"/>
      <c r="F50" s="36"/>
    </row>
    <row r="51" customFormat="false" ht="15" hidden="false" customHeight="false" outlineLevel="0" collapsed="false">
      <c r="A51" s="35"/>
      <c r="B51" s="36"/>
      <c r="C51" s="36"/>
      <c r="D51" s="36"/>
      <c r="E51" s="36"/>
      <c r="F51" s="36"/>
    </row>
    <row r="52" customFormat="false" ht="15" hidden="false" customHeight="false" outlineLevel="0" collapsed="false">
      <c r="A52" s="35"/>
      <c r="B52" s="36"/>
      <c r="C52" s="36"/>
      <c r="D52" s="36"/>
      <c r="E52" s="36"/>
      <c r="F52" s="36"/>
    </row>
    <row r="53" customFormat="false" ht="15" hidden="false" customHeight="false" outlineLevel="0" collapsed="false">
      <c r="A53" s="35"/>
      <c r="B53" s="36"/>
      <c r="C53" s="36"/>
      <c r="D53" s="36"/>
      <c r="E53" s="36"/>
      <c r="F53" s="36"/>
    </row>
    <row r="54" customFormat="false" ht="15" hidden="false" customHeight="false" outlineLevel="0" collapsed="false">
      <c r="A54" s="35"/>
      <c r="B54" s="36"/>
      <c r="C54" s="36"/>
      <c r="D54" s="36"/>
      <c r="E54" s="36"/>
      <c r="F54" s="36"/>
    </row>
    <row r="55" customFormat="false" ht="15" hidden="false" customHeight="false" outlineLevel="0" collapsed="false">
      <c r="A55" s="35"/>
      <c r="B55" s="36"/>
      <c r="C55" s="36"/>
      <c r="D55" s="36"/>
      <c r="E55" s="36"/>
      <c r="F55" s="36"/>
    </row>
    <row r="56" customFormat="false" ht="15" hidden="false" customHeight="false" outlineLevel="0" collapsed="false">
      <c r="A56" s="35"/>
      <c r="B56" s="36"/>
      <c r="C56" s="36"/>
      <c r="D56" s="36"/>
      <c r="E56" s="36"/>
      <c r="F56" s="36"/>
    </row>
    <row r="57" customFormat="false" ht="15" hidden="false" customHeight="false" outlineLevel="0" collapsed="false">
      <c r="A57" s="35"/>
      <c r="B57" s="36"/>
      <c r="C57" s="36"/>
      <c r="D57" s="36"/>
      <c r="E57" s="36"/>
      <c r="F57" s="36"/>
    </row>
    <row r="58" customFormat="false" ht="15" hidden="false" customHeight="false" outlineLevel="0" collapsed="false">
      <c r="A58" s="35"/>
      <c r="B58" s="36"/>
      <c r="C58" s="36"/>
      <c r="D58" s="36"/>
      <c r="E58" s="36"/>
      <c r="F58" s="36"/>
    </row>
    <row r="59" customFormat="false" ht="15" hidden="false" customHeight="false" outlineLevel="0" collapsed="false">
      <c r="A59" s="35"/>
      <c r="B59" s="36"/>
      <c r="C59" s="36"/>
      <c r="D59" s="36"/>
      <c r="E59" s="36"/>
      <c r="F59" s="36"/>
    </row>
    <row r="60" customFormat="false" ht="15" hidden="false" customHeight="false" outlineLevel="0" collapsed="false">
      <c r="A60" s="35"/>
      <c r="B60" s="36"/>
      <c r="C60" s="36"/>
      <c r="D60" s="36"/>
      <c r="E60" s="36"/>
      <c r="F60" s="36"/>
    </row>
    <row r="61" customFormat="false" ht="15" hidden="false" customHeight="false" outlineLevel="0" collapsed="false">
      <c r="A61" s="35"/>
      <c r="B61" s="36"/>
      <c r="C61" s="36"/>
      <c r="D61" s="36"/>
      <c r="E61" s="36"/>
      <c r="F61" s="36"/>
    </row>
    <row r="62" customFormat="false" ht="15" hidden="false" customHeight="false" outlineLevel="0" collapsed="false">
      <c r="A62" s="35"/>
      <c r="B62" s="36"/>
      <c r="C62" s="36"/>
      <c r="D62" s="36"/>
      <c r="E62" s="36"/>
      <c r="F62" s="36"/>
    </row>
    <row r="63" customFormat="false" ht="15" hidden="false" customHeight="false" outlineLevel="0" collapsed="false">
      <c r="A63" s="35"/>
      <c r="B63" s="36"/>
      <c r="C63" s="36"/>
      <c r="D63" s="36"/>
      <c r="E63" s="36"/>
      <c r="F63" s="36"/>
    </row>
    <row r="64" customFormat="false" ht="15" hidden="false" customHeight="false" outlineLevel="0" collapsed="false">
      <c r="A64" s="35"/>
      <c r="B64" s="36"/>
      <c r="C64" s="36"/>
      <c r="D64" s="36"/>
      <c r="E64" s="36"/>
      <c r="F64" s="36"/>
    </row>
    <row r="65" customFormat="false" ht="15" hidden="false" customHeight="false" outlineLevel="0" collapsed="false">
      <c r="A65" s="35"/>
      <c r="B65" s="36"/>
      <c r="C65" s="36"/>
      <c r="D65" s="36"/>
      <c r="E65" s="36"/>
      <c r="F65" s="36"/>
    </row>
    <row r="66" customFormat="false" ht="15" hidden="false" customHeight="false" outlineLevel="0" collapsed="false">
      <c r="A66" s="35"/>
      <c r="B66" s="36"/>
      <c r="C66" s="36"/>
      <c r="D66" s="36"/>
      <c r="E66" s="36"/>
      <c r="F66" s="36"/>
    </row>
    <row r="67" customFormat="false" ht="15" hidden="false" customHeight="false" outlineLevel="0" collapsed="false">
      <c r="A67" s="35"/>
      <c r="B67" s="36"/>
      <c r="C67" s="36"/>
      <c r="D67" s="36"/>
      <c r="E67" s="36"/>
      <c r="F67" s="36"/>
    </row>
    <row r="68" customFormat="false" ht="15" hidden="false" customHeight="false" outlineLevel="0" collapsed="false">
      <c r="A68" s="35"/>
      <c r="B68" s="36"/>
      <c r="C68" s="36"/>
      <c r="D68" s="36"/>
      <c r="E68" s="36"/>
      <c r="F68" s="36"/>
    </row>
    <row r="69" customFormat="false" ht="15" hidden="false" customHeight="false" outlineLevel="0" collapsed="false">
      <c r="A69" s="35"/>
      <c r="B69" s="36"/>
      <c r="C69" s="36"/>
      <c r="D69" s="36"/>
      <c r="E69" s="36"/>
      <c r="F69" s="36"/>
    </row>
    <row r="70" customFormat="false" ht="15" hidden="false" customHeight="false" outlineLevel="0" collapsed="false">
      <c r="A70" s="35"/>
      <c r="B70" s="36"/>
      <c r="C70" s="36"/>
      <c r="D70" s="36"/>
      <c r="E70" s="36"/>
      <c r="F70" s="36"/>
    </row>
    <row r="71" customFormat="false" ht="15" hidden="false" customHeight="false" outlineLevel="0" collapsed="false">
      <c r="A71" s="35"/>
      <c r="B71" s="36"/>
      <c r="C71" s="36"/>
      <c r="D71" s="36"/>
      <c r="E71" s="36"/>
      <c r="F71" s="36"/>
    </row>
    <row r="72" customFormat="false" ht="15" hidden="false" customHeight="false" outlineLevel="0" collapsed="false">
      <c r="A72" s="35"/>
      <c r="B72" s="36"/>
      <c r="C72" s="36"/>
      <c r="D72" s="36"/>
      <c r="E72" s="36"/>
      <c r="F72" s="36"/>
    </row>
    <row r="73" customFormat="false" ht="15" hidden="false" customHeight="false" outlineLevel="0" collapsed="false">
      <c r="A73" s="35"/>
      <c r="B73" s="36"/>
      <c r="C73" s="36"/>
      <c r="D73" s="36"/>
      <c r="E73" s="36"/>
      <c r="F73" s="36"/>
    </row>
    <row r="74" customFormat="false" ht="15" hidden="false" customHeight="false" outlineLevel="0" collapsed="false">
      <c r="A74" s="35"/>
      <c r="B74" s="36"/>
      <c r="C74" s="36"/>
      <c r="D74" s="36"/>
      <c r="E74" s="36"/>
      <c r="F74" s="36"/>
    </row>
    <row r="75" customFormat="false" ht="15" hidden="false" customHeight="false" outlineLevel="0" collapsed="false">
      <c r="A75" s="35"/>
      <c r="B75" s="36"/>
      <c r="C75" s="36"/>
      <c r="D75" s="36"/>
      <c r="E75" s="36"/>
      <c r="F75" s="36"/>
    </row>
    <row r="76" customFormat="false" ht="15" hidden="false" customHeight="false" outlineLevel="0" collapsed="false">
      <c r="A76" s="35"/>
      <c r="B76" s="36"/>
      <c r="C76" s="36"/>
      <c r="D76" s="36"/>
      <c r="E76" s="36"/>
      <c r="F76" s="36"/>
    </row>
    <row r="77" customFormat="false" ht="15" hidden="false" customHeight="false" outlineLevel="0" collapsed="false">
      <c r="A77" s="35"/>
      <c r="B77" s="36"/>
      <c r="C77" s="36"/>
      <c r="D77" s="36"/>
      <c r="E77" s="36"/>
      <c r="F77" s="36"/>
    </row>
    <row r="78" customFormat="false" ht="15" hidden="false" customHeight="false" outlineLevel="0" collapsed="false">
      <c r="A78" s="35"/>
      <c r="B78" s="36"/>
      <c r="C78" s="36"/>
      <c r="D78" s="36"/>
      <c r="E78" s="36"/>
      <c r="F78" s="36"/>
    </row>
    <row r="79" customFormat="false" ht="15" hidden="false" customHeight="false" outlineLevel="0" collapsed="false">
      <c r="A79" s="35"/>
      <c r="B79" s="36"/>
      <c r="C79" s="36"/>
      <c r="D79" s="36"/>
      <c r="E79" s="36"/>
      <c r="F79" s="36"/>
    </row>
    <row r="80" customFormat="false" ht="15" hidden="false" customHeight="false" outlineLevel="0" collapsed="false">
      <c r="A80" s="35"/>
      <c r="B80" s="36"/>
      <c r="C80" s="36"/>
      <c r="D80" s="36"/>
      <c r="E80" s="36"/>
      <c r="F80" s="36"/>
    </row>
    <row r="81" customFormat="false" ht="15" hidden="false" customHeight="false" outlineLevel="0" collapsed="false">
      <c r="A81" s="35"/>
      <c r="B81" s="36"/>
      <c r="C81" s="36"/>
      <c r="D81" s="36"/>
      <c r="E81" s="36"/>
      <c r="F81" s="36"/>
    </row>
    <row r="82" customFormat="false" ht="15" hidden="false" customHeight="false" outlineLevel="0" collapsed="false">
      <c r="A82" s="35"/>
      <c r="B82" s="36"/>
      <c r="C82" s="36"/>
      <c r="D82" s="36"/>
      <c r="E82" s="36"/>
      <c r="F82" s="36"/>
    </row>
    <row r="83" customFormat="false" ht="15" hidden="false" customHeight="false" outlineLevel="0" collapsed="false">
      <c r="A83" s="35"/>
      <c r="B83" s="36"/>
      <c r="C83" s="36"/>
      <c r="D83" s="36"/>
      <c r="E83" s="36"/>
      <c r="F83" s="36"/>
    </row>
    <row r="84" customFormat="false" ht="15" hidden="false" customHeight="false" outlineLevel="0" collapsed="false">
      <c r="A84" s="35"/>
      <c r="B84" s="36"/>
      <c r="C84" s="36"/>
      <c r="D84" s="36"/>
      <c r="E84" s="36"/>
      <c r="F84" s="36"/>
    </row>
    <row r="85" customFormat="false" ht="15" hidden="false" customHeight="false" outlineLevel="0" collapsed="false">
      <c r="A85" s="35"/>
      <c r="B85" s="36"/>
      <c r="C85" s="36"/>
      <c r="D85" s="36"/>
      <c r="E85" s="36"/>
      <c r="F85" s="36"/>
    </row>
    <row r="86" customFormat="false" ht="15" hidden="false" customHeight="false" outlineLevel="0" collapsed="false">
      <c r="A86" s="35"/>
      <c r="B86" s="36"/>
      <c r="C86" s="36"/>
      <c r="D86" s="36"/>
      <c r="E86" s="36"/>
      <c r="F86" s="36"/>
    </row>
    <row r="87" customFormat="false" ht="15" hidden="false" customHeight="false" outlineLevel="0" collapsed="false">
      <c r="A87" s="35"/>
      <c r="B87" s="36"/>
      <c r="C87" s="36"/>
      <c r="D87" s="36"/>
      <c r="E87" s="36"/>
      <c r="F87" s="36"/>
    </row>
    <row r="88" customFormat="false" ht="15" hidden="false" customHeight="false" outlineLevel="0" collapsed="false">
      <c r="A88" s="35"/>
      <c r="B88" s="36"/>
      <c r="C88" s="36"/>
      <c r="D88" s="36"/>
      <c r="E88" s="36"/>
      <c r="F88" s="36"/>
    </row>
    <row r="89" customFormat="false" ht="15" hidden="false" customHeight="false" outlineLevel="0" collapsed="false">
      <c r="A89" s="35"/>
      <c r="B89" s="36"/>
      <c r="C89" s="36"/>
      <c r="D89" s="36"/>
      <c r="E89" s="36"/>
      <c r="F89" s="36"/>
    </row>
    <row r="90" customFormat="false" ht="15" hidden="false" customHeight="false" outlineLevel="0" collapsed="false">
      <c r="A90" s="35"/>
      <c r="B90" s="36"/>
      <c r="C90" s="36"/>
      <c r="D90" s="36"/>
      <c r="E90" s="36"/>
      <c r="F90" s="36"/>
    </row>
    <row r="91" customFormat="false" ht="15" hidden="false" customHeight="false" outlineLevel="0" collapsed="false">
      <c r="A91" s="35"/>
      <c r="B91" s="36"/>
      <c r="C91" s="36"/>
      <c r="D91" s="36"/>
      <c r="E91" s="36"/>
      <c r="F91" s="36"/>
    </row>
    <row r="92" customFormat="false" ht="15" hidden="false" customHeight="false" outlineLevel="0" collapsed="false">
      <c r="A92" s="35"/>
      <c r="B92" s="36"/>
      <c r="C92" s="36"/>
      <c r="D92" s="36"/>
      <c r="E92" s="36"/>
      <c r="F92" s="36"/>
    </row>
    <row r="93" customFormat="false" ht="15" hidden="false" customHeight="false" outlineLevel="0" collapsed="false">
      <c r="A93" s="35"/>
      <c r="B93" s="36"/>
      <c r="C93" s="36"/>
      <c r="D93" s="36"/>
      <c r="E93" s="36"/>
      <c r="F93" s="36"/>
    </row>
    <row r="94" customFormat="false" ht="15" hidden="false" customHeight="false" outlineLevel="0" collapsed="false">
      <c r="A94" s="35"/>
      <c r="B94" s="36"/>
      <c r="C94" s="36"/>
      <c r="D94" s="36"/>
      <c r="E94" s="36"/>
      <c r="F94" s="36"/>
    </row>
    <row r="95" customFormat="false" ht="15" hidden="false" customHeight="false" outlineLevel="0" collapsed="false">
      <c r="A95" s="35"/>
      <c r="B95" s="36"/>
      <c r="C95" s="36"/>
      <c r="D95" s="36"/>
      <c r="E95" s="36"/>
      <c r="F95" s="36"/>
    </row>
    <row r="96" customFormat="false" ht="15" hidden="false" customHeight="false" outlineLevel="0" collapsed="false">
      <c r="A96" s="35"/>
      <c r="B96" s="36"/>
      <c r="C96" s="36"/>
      <c r="D96" s="36"/>
      <c r="E96" s="36"/>
      <c r="F96" s="36"/>
    </row>
    <row r="97" customFormat="false" ht="15" hidden="false" customHeight="false" outlineLevel="0" collapsed="false">
      <c r="A97" s="35"/>
      <c r="B97" s="36"/>
      <c r="C97" s="36"/>
      <c r="D97" s="36"/>
      <c r="E97" s="36"/>
      <c r="F97" s="36"/>
    </row>
    <row r="98" customFormat="false" ht="15" hidden="false" customHeight="false" outlineLevel="0" collapsed="false">
      <c r="A98" s="35"/>
      <c r="B98" s="36"/>
      <c r="C98" s="36"/>
      <c r="D98" s="36"/>
      <c r="E98" s="36"/>
      <c r="F98" s="36"/>
    </row>
    <row r="99" customFormat="false" ht="15" hidden="false" customHeight="false" outlineLevel="0" collapsed="false">
      <c r="A99" s="35"/>
      <c r="B99" s="36"/>
      <c r="C99" s="36"/>
      <c r="D99" s="36"/>
      <c r="E99" s="36"/>
      <c r="F99" s="36"/>
    </row>
    <row r="100" customFormat="false" ht="15" hidden="false" customHeight="false" outlineLevel="0" collapsed="false">
      <c r="A100" s="35"/>
      <c r="B100" s="36"/>
      <c r="C100" s="36"/>
      <c r="D100" s="36"/>
      <c r="E100" s="36"/>
      <c r="F100" s="36"/>
    </row>
    <row r="101" customFormat="false" ht="15" hidden="false" customHeight="false" outlineLevel="0" collapsed="false">
      <c r="A101" s="35"/>
      <c r="B101" s="36"/>
      <c r="C101" s="36"/>
      <c r="D101" s="36"/>
      <c r="E101" s="36"/>
      <c r="F101" s="36"/>
    </row>
    <row r="102" customFormat="false" ht="15" hidden="false" customHeight="false" outlineLevel="0" collapsed="false">
      <c r="A102" s="35"/>
      <c r="B102" s="36"/>
      <c r="C102" s="36"/>
      <c r="D102" s="36"/>
      <c r="E102" s="36"/>
      <c r="F102" s="36"/>
    </row>
    <row r="103" customFormat="false" ht="15" hidden="false" customHeight="false" outlineLevel="0" collapsed="false">
      <c r="A103" s="35"/>
      <c r="B103" s="36"/>
      <c r="C103" s="36"/>
      <c r="D103" s="36"/>
      <c r="E103" s="36"/>
      <c r="F103" s="36"/>
    </row>
    <row r="104" customFormat="false" ht="15" hidden="false" customHeight="false" outlineLevel="0" collapsed="false">
      <c r="A104" s="35"/>
      <c r="B104" s="36"/>
      <c r="C104" s="36"/>
      <c r="D104" s="36"/>
      <c r="E104" s="36"/>
      <c r="F104" s="36"/>
    </row>
    <row r="105" customFormat="false" ht="15" hidden="false" customHeight="false" outlineLevel="0" collapsed="false">
      <c r="A105" s="35"/>
      <c r="B105" s="36"/>
      <c r="C105" s="36"/>
      <c r="D105" s="36"/>
      <c r="E105" s="36"/>
      <c r="F105" s="36"/>
    </row>
    <row r="106" customFormat="false" ht="15" hidden="false" customHeight="false" outlineLevel="0" collapsed="false">
      <c r="A106" s="35"/>
      <c r="B106" s="36"/>
      <c r="C106" s="36"/>
      <c r="D106" s="36"/>
      <c r="E106" s="36"/>
      <c r="F106" s="36"/>
    </row>
    <row r="107" customFormat="false" ht="15" hidden="false" customHeight="false" outlineLevel="0" collapsed="false">
      <c r="A107" s="35"/>
      <c r="B107" s="36"/>
      <c r="C107" s="36"/>
      <c r="D107" s="36"/>
      <c r="E107" s="36"/>
      <c r="F107" s="36"/>
    </row>
    <row r="108" customFormat="false" ht="15" hidden="false" customHeight="false" outlineLevel="0" collapsed="false">
      <c r="A108" s="35"/>
      <c r="B108" s="36"/>
      <c r="C108" s="36"/>
      <c r="D108" s="36"/>
      <c r="E108" s="36"/>
      <c r="F108" s="36"/>
    </row>
    <row r="109" customFormat="false" ht="15" hidden="false" customHeight="false" outlineLevel="0" collapsed="false">
      <c r="A109" s="35"/>
      <c r="B109" s="36"/>
      <c r="C109" s="36"/>
      <c r="D109" s="36"/>
      <c r="E109" s="36"/>
      <c r="F109" s="36"/>
    </row>
    <row r="110" customFormat="false" ht="15" hidden="false" customHeight="false" outlineLevel="0" collapsed="false">
      <c r="A110" s="35"/>
      <c r="B110" s="36"/>
      <c r="C110" s="36"/>
      <c r="D110" s="36"/>
      <c r="E110" s="36"/>
      <c r="F110" s="36"/>
    </row>
    <row r="111" customFormat="false" ht="15" hidden="false" customHeight="false" outlineLevel="0" collapsed="false">
      <c r="A111" s="35"/>
      <c r="B111" s="36"/>
      <c r="C111" s="36"/>
      <c r="D111" s="36"/>
      <c r="E111" s="36"/>
      <c r="F111" s="36"/>
    </row>
    <row r="112" customFormat="false" ht="15" hidden="false" customHeight="false" outlineLevel="0" collapsed="false">
      <c r="A112" s="35"/>
      <c r="B112" s="36"/>
      <c r="C112" s="36"/>
      <c r="D112" s="36"/>
      <c r="E112" s="36"/>
      <c r="F112" s="36"/>
    </row>
    <row r="113" customFormat="false" ht="15" hidden="false" customHeight="false" outlineLevel="0" collapsed="false">
      <c r="A113" s="35"/>
      <c r="B113" s="36"/>
      <c r="C113" s="36"/>
      <c r="D113" s="36"/>
      <c r="E113" s="36"/>
      <c r="F113" s="36"/>
    </row>
    <row r="114" customFormat="false" ht="15" hidden="false" customHeight="false" outlineLevel="0" collapsed="false">
      <c r="A114" s="35"/>
      <c r="B114" s="36"/>
      <c r="C114" s="36"/>
      <c r="D114" s="36"/>
      <c r="E114" s="36"/>
      <c r="F114" s="36"/>
    </row>
    <row r="115" customFormat="false" ht="15" hidden="false" customHeight="false" outlineLevel="0" collapsed="false">
      <c r="A115" s="35"/>
      <c r="B115" s="36"/>
      <c r="C115" s="36"/>
      <c r="D115" s="36"/>
      <c r="E115" s="36"/>
      <c r="F115" s="36"/>
    </row>
    <row r="116" customFormat="false" ht="15" hidden="false" customHeight="false" outlineLevel="0" collapsed="false">
      <c r="A116" s="35"/>
      <c r="B116" s="36"/>
      <c r="C116" s="36"/>
      <c r="D116" s="36"/>
      <c r="E116" s="36"/>
      <c r="F116" s="36"/>
    </row>
    <row r="117" customFormat="false" ht="15" hidden="false" customHeight="false" outlineLevel="0" collapsed="false">
      <c r="A117" s="35"/>
      <c r="B117" s="36"/>
      <c r="C117" s="36"/>
      <c r="D117" s="36"/>
      <c r="E117" s="36"/>
      <c r="F117" s="36"/>
    </row>
    <row r="118" customFormat="false" ht="15" hidden="false" customHeight="false" outlineLevel="0" collapsed="false">
      <c r="A118" s="35"/>
      <c r="B118" s="36"/>
      <c r="C118" s="36"/>
      <c r="D118" s="36"/>
      <c r="E118" s="36"/>
      <c r="F118" s="36"/>
    </row>
    <row r="119" customFormat="false" ht="15" hidden="false" customHeight="false" outlineLevel="0" collapsed="false">
      <c r="A119" s="35"/>
      <c r="B119" s="36"/>
      <c r="C119" s="36"/>
      <c r="D119" s="36"/>
      <c r="E119" s="36"/>
      <c r="F119" s="36"/>
    </row>
    <row r="120" customFormat="false" ht="15" hidden="false" customHeight="false" outlineLevel="0" collapsed="false">
      <c r="A120" s="35"/>
      <c r="B120" s="36"/>
      <c r="C120" s="36"/>
      <c r="D120" s="36"/>
      <c r="E120" s="36"/>
      <c r="F120" s="36"/>
    </row>
    <row r="121" customFormat="false" ht="15" hidden="false" customHeight="false" outlineLevel="0" collapsed="false">
      <c r="A121" s="35"/>
      <c r="B121" s="36"/>
      <c r="C121" s="36"/>
      <c r="D121" s="36"/>
      <c r="E121" s="36"/>
      <c r="F121" s="36"/>
    </row>
    <row r="122" customFormat="false" ht="15" hidden="false" customHeight="false" outlineLevel="0" collapsed="false">
      <c r="A122" s="35"/>
      <c r="B122" s="36"/>
      <c r="C122" s="36"/>
      <c r="D122" s="36"/>
      <c r="E122" s="36"/>
      <c r="F122" s="36"/>
    </row>
    <row r="123" customFormat="false" ht="15" hidden="false" customHeight="false" outlineLevel="0" collapsed="false">
      <c r="A123" s="35"/>
      <c r="B123" s="36"/>
      <c r="C123" s="36"/>
      <c r="D123" s="36"/>
      <c r="E123" s="36"/>
      <c r="F123" s="36"/>
    </row>
    <row r="124" customFormat="false" ht="15" hidden="false" customHeight="false" outlineLevel="0" collapsed="false">
      <c r="A124" s="35"/>
      <c r="B124" s="36"/>
      <c r="C124" s="36"/>
      <c r="D124" s="36"/>
      <c r="E124" s="36"/>
      <c r="F124" s="36"/>
    </row>
    <row r="125" customFormat="false" ht="15" hidden="false" customHeight="false" outlineLevel="0" collapsed="false">
      <c r="A125" s="35"/>
      <c r="B125" s="36"/>
      <c r="C125" s="36"/>
      <c r="D125" s="36"/>
      <c r="E125" s="36"/>
      <c r="F125" s="36"/>
    </row>
    <row r="126" customFormat="false" ht="15" hidden="false" customHeight="false" outlineLevel="0" collapsed="false">
      <c r="A126" s="35"/>
      <c r="B126" s="36"/>
      <c r="C126" s="36"/>
      <c r="D126" s="36"/>
      <c r="E126" s="36"/>
      <c r="F126" s="36"/>
    </row>
    <row r="127" customFormat="false" ht="15" hidden="false" customHeight="false" outlineLevel="0" collapsed="false">
      <c r="A127" s="35"/>
      <c r="B127" s="36"/>
      <c r="C127" s="36"/>
      <c r="D127" s="36"/>
      <c r="E127" s="36"/>
      <c r="F127" s="36"/>
    </row>
    <row r="128" customFormat="false" ht="15" hidden="false" customHeight="false" outlineLevel="0" collapsed="false">
      <c r="A128" s="35"/>
      <c r="B128" s="36"/>
      <c r="C128" s="36"/>
      <c r="D128" s="36"/>
      <c r="E128" s="36"/>
      <c r="F128" s="36"/>
    </row>
    <row r="129" customFormat="false" ht="15" hidden="false" customHeight="false" outlineLevel="0" collapsed="false">
      <c r="A129" s="35"/>
      <c r="B129" s="36"/>
      <c r="C129" s="36"/>
      <c r="D129" s="36"/>
      <c r="E129" s="36"/>
      <c r="F129" s="36"/>
    </row>
    <row r="130" customFormat="false" ht="15" hidden="false" customHeight="false" outlineLevel="0" collapsed="false">
      <c r="A130" s="35"/>
      <c r="B130" s="36"/>
      <c r="C130" s="36"/>
      <c r="D130" s="36"/>
      <c r="E130" s="36"/>
      <c r="F130" s="36"/>
    </row>
    <row r="131" customFormat="false" ht="15" hidden="false" customHeight="false" outlineLevel="0" collapsed="false">
      <c r="A131" s="35"/>
      <c r="B131" s="36"/>
      <c r="C131" s="36"/>
      <c r="D131" s="36"/>
      <c r="E131" s="36"/>
      <c r="F131" s="36"/>
    </row>
    <row r="132" customFormat="false" ht="15" hidden="false" customHeight="false" outlineLevel="0" collapsed="false">
      <c r="A132" s="35"/>
      <c r="B132" s="36"/>
      <c r="C132" s="36"/>
      <c r="D132" s="36"/>
      <c r="E132" s="36"/>
      <c r="F132" s="36"/>
    </row>
    <row r="133" customFormat="false" ht="15" hidden="false" customHeight="false" outlineLevel="0" collapsed="false">
      <c r="A133" s="35"/>
      <c r="B133" s="36"/>
      <c r="C133" s="36"/>
      <c r="D133" s="36"/>
      <c r="E133" s="36"/>
      <c r="F133" s="36"/>
    </row>
    <row r="134" customFormat="false" ht="15" hidden="false" customHeight="false" outlineLevel="0" collapsed="false">
      <c r="A134" s="35"/>
      <c r="B134" s="36"/>
      <c r="C134" s="36"/>
      <c r="D134" s="36"/>
      <c r="E134" s="36"/>
      <c r="F134" s="36"/>
    </row>
    <row r="135" customFormat="false" ht="15" hidden="false" customHeight="false" outlineLevel="0" collapsed="false">
      <c r="A135" s="35"/>
      <c r="B135" s="36"/>
      <c r="C135" s="36"/>
      <c r="D135" s="36"/>
      <c r="E135" s="36"/>
      <c r="F135" s="36"/>
    </row>
    <row r="136" customFormat="false" ht="15" hidden="false" customHeight="false" outlineLevel="0" collapsed="false">
      <c r="A136" s="35"/>
      <c r="B136" s="36"/>
      <c r="C136" s="36"/>
      <c r="D136" s="36"/>
      <c r="E136" s="36"/>
      <c r="F136" s="36"/>
    </row>
    <row r="137" customFormat="false" ht="15" hidden="false" customHeight="false" outlineLevel="0" collapsed="false">
      <c r="A137" s="35"/>
      <c r="B137" s="36"/>
      <c r="C137" s="36"/>
      <c r="D137" s="36"/>
      <c r="E137" s="36"/>
      <c r="F137" s="36"/>
    </row>
    <row r="138" customFormat="false" ht="15" hidden="false" customHeight="false" outlineLevel="0" collapsed="false">
      <c r="A138" s="35"/>
      <c r="B138" s="36"/>
      <c r="C138" s="36"/>
      <c r="D138" s="36"/>
      <c r="E138" s="36"/>
      <c r="F138" s="36"/>
    </row>
    <row r="139" customFormat="false" ht="15" hidden="false" customHeight="false" outlineLevel="0" collapsed="false">
      <c r="A139" s="35"/>
      <c r="B139" s="36"/>
      <c r="C139" s="36"/>
      <c r="D139" s="36"/>
      <c r="E139" s="36"/>
      <c r="F139" s="36"/>
    </row>
    <row r="140" customFormat="false" ht="15" hidden="false" customHeight="false" outlineLevel="0" collapsed="false">
      <c r="A140" s="35"/>
      <c r="B140" s="36"/>
      <c r="C140" s="36"/>
      <c r="D140" s="36"/>
      <c r="E140" s="36"/>
      <c r="F140" s="36"/>
    </row>
    <row r="141" customFormat="false" ht="15" hidden="false" customHeight="false" outlineLevel="0" collapsed="false">
      <c r="A141" s="35"/>
      <c r="B141" s="36"/>
      <c r="C141" s="36"/>
      <c r="D141" s="36"/>
      <c r="E141" s="36"/>
      <c r="F141" s="36"/>
    </row>
    <row r="142" customFormat="false" ht="15" hidden="false" customHeight="false" outlineLevel="0" collapsed="false">
      <c r="A142" s="35"/>
      <c r="B142" s="36"/>
      <c r="C142" s="36"/>
      <c r="D142" s="36"/>
      <c r="E142" s="36"/>
      <c r="F142" s="36"/>
    </row>
    <row r="143" customFormat="false" ht="15" hidden="false" customHeight="false" outlineLevel="0" collapsed="false">
      <c r="A143" s="35"/>
      <c r="B143" s="36"/>
      <c r="C143" s="36"/>
      <c r="D143" s="36"/>
      <c r="E143" s="36"/>
      <c r="F143" s="36"/>
    </row>
    <row r="144" customFormat="false" ht="15" hidden="false" customHeight="false" outlineLevel="0" collapsed="false">
      <c r="A144" s="35"/>
      <c r="B144" s="36"/>
      <c r="C144" s="36"/>
      <c r="D144" s="36"/>
      <c r="E144" s="36"/>
      <c r="F144" s="36"/>
    </row>
    <row r="145" customFormat="false" ht="15" hidden="false" customHeight="false" outlineLevel="0" collapsed="false">
      <c r="A145" s="35"/>
      <c r="B145" s="36"/>
      <c r="C145" s="36"/>
      <c r="D145" s="36"/>
      <c r="E145" s="36"/>
      <c r="F145" s="36"/>
    </row>
    <row r="146" customFormat="false" ht="15" hidden="false" customHeight="false" outlineLevel="0" collapsed="false">
      <c r="A146" s="35"/>
      <c r="B146" s="36"/>
      <c r="C146" s="36"/>
      <c r="D146" s="36"/>
      <c r="E146" s="36"/>
      <c r="F146" s="36"/>
    </row>
    <row r="147" customFormat="false" ht="15" hidden="false" customHeight="false" outlineLevel="0" collapsed="false">
      <c r="A147" s="35"/>
      <c r="B147" s="36"/>
      <c r="C147" s="36"/>
      <c r="D147" s="36"/>
      <c r="E147" s="36"/>
      <c r="F147" s="36"/>
    </row>
    <row r="148" customFormat="false" ht="15" hidden="false" customHeight="false" outlineLevel="0" collapsed="false">
      <c r="A148" s="35"/>
      <c r="B148" s="36"/>
      <c r="C148" s="36"/>
      <c r="D148" s="36"/>
      <c r="E148" s="36"/>
      <c r="F148" s="36"/>
    </row>
    <row r="149" customFormat="false" ht="15" hidden="false" customHeight="false" outlineLevel="0" collapsed="false">
      <c r="A149" s="35"/>
      <c r="B149" s="36"/>
      <c r="C149" s="36"/>
      <c r="D149" s="36"/>
      <c r="E149" s="36"/>
      <c r="F149" s="36"/>
    </row>
    <row r="150" customFormat="false" ht="15" hidden="false" customHeight="false" outlineLevel="0" collapsed="false">
      <c r="A150" s="35"/>
      <c r="B150" s="36"/>
      <c r="C150" s="36"/>
      <c r="D150" s="36"/>
      <c r="E150" s="36"/>
      <c r="F150" s="36"/>
    </row>
    <row r="151" customFormat="false" ht="15" hidden="false" customHeight="false" outlineLevel="0" collapsed="false">
      <c r="A151" s="35"/>
      <c r="B151" s="36"/>
      <c r="C151" s="36"/>
      <c r="D151" s="36"/>
      <c r="E151" s="36"/>
      <c r="F151" s="36"/>
    </row>
    <row r="152" customFormat="false" ht="15" hidden="false" customHeight="false" outlineLevel="0" collapsed="false">
      <c r="A152" s="35"/>
      <c r="B152" s="36"/>
      <c r="C152" s="36"/>
      <c r="D152" s="36"/>
      <c r="E152" s="36"/>
      <c r="F152" s="36"/>
    </row>
    <row r="153" customFormat="false" ht="15" hidden="false" customHeight="false" outlineLevel="0" collapsed="false">
      <c r="A153" s="35"/>
      <c r="B153" s="36"/>
      <c r="C153" s="36"/>
      <c r="D153" s="36"/>
      <c r="E153" s="36"/>
      <c r="F153" s="36"/>
    </row>
    <row r="154" customFormat="false" ht="15" hidden="false" customHeight="false" outlineLevel="0" collapsed="false">
      <c r="A154" s="35"/>
      <c r="B154" s="36"/>
      <c r="C154" s="36"/>
      <c r="D154" s="36"/>
      <c r="E154" s="36"/>
      <c r="F154" s="36"/>
    </row>
    <row r="155" customFormat="false" ht="15" hidden="false" customHeight="false" outlineLevel="0" collapsed="false">
      <c r="A155" s="35"/>
      <c r="B155" s="36"/>
      <c r="C155" s="36"/>
      <c r="D155" s="36"/>
      <c r="E155" s="36"/>
      <c r="F155" s="36"/>
    </row>
    <row r="156" customFormat="false" ht="15" hidden="false" customHeight="false" outlineLevel="0" collapsed="false">
      <c r="A156" s="35"/>
      <c r="B156" s="36"/>
      <c r="C156" s="36"/>
      <c r="D156" s="36"/>
      <c r="E156" s="36"/>
      <c r="F156" s="36"/>
    </row>
    <row r="157" customFormat="false" ht="15" hidden="false" customHeight="false" outlineLevel="0" collapsed="false">
      <c r="A157" s="35"/>
      <c r="B157" s="36"/>
      <c r="C157" s="36"/>
      <c r="D157" s="36"/>
      <c r="E157" s="36"/>
      <c r="F157" s="36"/>
    </row>
    <row r="158" customFormat="false" ht="15" hidden="false" customHeight="false" outlineLevel="0" collapsed="false">
      <c r="A158" s="35"/>
      <c r="B158" s="36"/>
      <c r="C158" s="36"/>
      <c r="D158" s="36"/>
      <c r="E158" s="36"/>
      <c r="F158" s="36"/>
    </row>
    <row r="159" customFormat="false" ht="15" hidden="false" customHeight="false" outlineLevel="0" collapsed="false">
      <c r="A159" s="35"/>
      <c r="B159" s="36"/>
      <c r="C159" s="36"/>
      <c r="D159" s="36"/>
      <c r="E159" s="36"/>
      <c r="F159" s="36"/>
    </row>
    <row r="160" customFormat="false" ht="15" hidden="false" customHeight="false" outlineLevel="0" collapsed="false">
      <c r="A160" s="35"/>
      <c r="B160" s="36"/>
      <c r="C160" s="36"/>
      <c r="D160" s="36"/>
      <c r="E160" s="36"/>
      <c r="F160" s="36"/>
    </row>
    <row r="161" customFormat="false" ht="15" hidden="false" customHeight="false" outlineLevel="0" collapsed="false">
      <c r="A161" s="35"/>
      <c r="B161" s="36"/>
      <c r="C161" s="36"/>
      <c r="D161" s="36"/>
      <c r="E161" s="36"/>
      <c r="F161" s="36"/>
    </row>
    <row r="162" customFormat="false" ht="15" hidden="false" customHeight="false" outlineLevel="0" collapsed="false">
      <c r="A162" s="35"/>
      <c r="B162" s="36"/>
      <c r="C162" s="36"/>
      <c r="D162" s="36"/>
      <c r="E162" s="36"/>
      <c r="F162" s="36"/>
    </row>
    <row r="163" customFormat="false" ht="15" hidden="false" customHeight="false" outlineLevel="0" collapsed="false">
      <c r="A163" s="35"/>
      <c r="B163" s="36"/>
      <c r="C163" s="36"/>
      <c r="D163" s="36"/>
      <c r="E163" s="36"/>
      <c r="F163" s="36"/>
    </row>
    <row r="164" customFormat="false" ht="15" hidden="false" customHeight="false" outlineLevel="0" collapsed="false">
      <c r="A164" s="35"/>
      <c r="B164" s="36"/>
      <c r="C164" s="36"/>
      <c r="D164" s="36"/>
      <c r="E164" s="36"/>
      <c r="F164" s="36"/>
    </row>
    <row r="165" customFormat="false" ht="15" hidden="false" customHeight="false" outlineLevel="0" collapsed="false">
      <c r="A165" s="35"/>
      <c r="B165" s="36"/>
      <c r="C165" s="36"/>
      <c r="D165" s="36"/>
      <c r="E165" s="36"/>
      <c r="F165" s="36"/>
    </row>
    <row r="166" customFormat="false" ht="15" hidden="false" customHeight="false" outlineLevel="0" collapsed="false">
      <c r="A166" s="35"/>
      <c r="B166" s="36"/>
      <c r="C166" s="36"/>
      <c r="D166" s="36"/>
      <c r="E166" s="36"/>
      <c r="F166" s="36"/>
    </row>
    <row r="167" customFormat="false" ht="15" hidden="false" customHeight="false" outlineLevel="0" collapsed="false">
      <c r="A167" s="35"/>
      <c r="B167" s="36"/>
      <c r="C167" s="36"/>
      <c r="D167" s="36"/>
      <c r="E167" s="36"/>
      <c r="F167" s="36"/>
    </row>
    <row r="168" customFormat="false" ht="15" hidden="false" customHeight="false" outlineLevel="0" collapsed="false">
      <c r="A168" s="35"/>
      <c r="B168" s="36"/>
      <c r="C168" s="36"/>
      <c r="D168" s="36"/>
      <c r="E168" s="36"/>
      <c r="F168" s="36"/>
    </row>
    <row r="169" customFormat="false" ht="15" hidden="false" customHeight="false" outlineLevel="0" collapsed="false">
      <c r="A169" s="35"/>
      <c r="B169" s="36"/>
      <c r="C169" s="36"/>
      <c r="D169" s="36"/>
      <c r="E169" s="36"/>
      <c r="F169" s="36"/>
    </row>
    <row r="170" customFormat="false" ht="15" hidden="false" customHeight="false" outlineLevel="0" collapsed="false">
      <c r="A170" s="35"/>
      <c r="B170" s="36"/>
      <c r="C170" s="36"/>
      <c r="D170" s="36"/>
      <c r="E170" s="36"/>
      <c r="F170" s="36"/>
    </row>
    <row r="171" customFormat="false" ht="15" hidden="false" customHeight="false" outlineLevel="0" collapsed="false">
      <c r="A171" s="35"/>
      <c r="B171" s="36"/>
      <c r="C171" s="36"/>
      <c r="D171" s="36"/>
      <c r="E171" s="36"/>
      <c r="F171" s="36"/>
    </row>
    <row r="172" customFormat="false" ht="15" hidden="false" customHeight="false" outlineLevel="0" collapsed="false">
      <c r="A172" s="35"/>
      <c r="B172" s="36"/>
      <c r="C172" s="36"/>
      <c r="D172" s="36"/>
      <c r="E172" s="36"/>
      <c r="F172" s="36"/>
    </row>
    <row r="173" customFormat="false" ht="15" hidden="false" customHeight="false" outlineLevel="0" collapsed="false">
      <c r="A173" s="35"/>
      <c r="B173" s="36"/>
      <c r="C173" s="36"/>
      <c r="D173" s="36"/>
      <c r="E173" s="36"/>
      <c r="F173" s="36"/>
    </row>
    <row r="174" customFormat="false" ht="15" hidden="false" customHeight="false" outlineLevel="0" collapsed="false">
      <c r="A174" s="35"/>
      <c r="B174" s="36"/>
      <c r="C174" s="36"/>
      <c r="D174" s="36"/>
      <c r="E174" s="36"/>
      <c r="F174" s="36"/>
    </row>
    <row r="175" customFormat="false" ht="15" hidden="false" customHeight="false" outlineLevel="0" collapsed="false">
      <c r="A175" s="35"/>
      <c r="B175" s="36"/>
      <c r="C175" s="36"/>
      <c r="D175" s="36"/>
      <c r="E175" s="36"/>
      <c r="F175" s="36"/>
    </row>
    <row r="176" customFormat="false" ht="15" hidden="false" customHeight="false" outlineLevel="0" collapsed="false">
      <c r="A176" s="35"/>
      <c r="B176" s="36"/>
      <c r="C176" s="36"/>
      <c r="D176" s="36"/>
      <c r="E176" s="36"/>
      <c r="F176" s="36"/>
    </row>
    <row r="177" customFormat="false" ht="15" hidden="false" customHeight="false" outlineLevel="0" collapsed="false">
      <c r="A177" s="35"/>
      <c r="B177" s="36"/>
      <c r="C177" s="36"/>
      <c r="D177" s="36"/>
      <c r="E177" s="36"/>
      <c r="F177" s="36"/>
    </row>
    <row r="178" customFormat="false" ht="15" hidden="false" customHeight="false" outlineLevel="0" collapsed="false">
      <c r="A178" s="35"/>
      <c r="B178" s="36"/>
      <c r="C178" s="36"/>
      <c r="D178" s="36"/>
      <c r="E178" s="36"/>
      <c r="F178" s="36"/>
    </row>
    <row r="179" customFormat="false" ht="15" hidden="false" customHeight="false" outlineLevel="0" collapsed="false">
      <c r="A179" s="35"/>
      <c r="B179" s="36"/>
      <c r="C179" s="36"/>
      <c r="D179" s="36"/>
      <c r="E179" s="36"/>
      <c r="F179" s="36"/>
    </row>
    <row r="180" customFormat="false" ht="15" hidden="false" customHeight="false" outlineLevel="0" collapsed="false">
      <c r="A180" s="35"/>
      <c r="B180" s="36"/>
      <c r="C180" s="36"/>
      <c r="D180" s="36"/>
      <c r="E180" s="36"/>
      <c r="F180" s="36"/>
    </row>
    <row r="181" customFormat="false" ht="15" hidden="false" customHeight="false" outlineLevel="0" collapsed="false">
      <c r="A181" s="35"/>
      <c r="B181" s="36"/>
      <c r="C181" s="36"/>
      <c r="D181" s="36"/>
      <c r="E181" s="36"/>
      <c r="F181" s="36"/>
    </row>
    <row r="182" customFormat="false" ht="15" hidden="false" customHeight="false" outlineLevel="0" collapsed="false">
      <c r="A182" s="35"/>
      <c r="B182" s="36"/>
      <c r="C182" s="36"/>
      <c r="D182" s="36"/>
      <c r="E182" s="36"/>
      <c r="F182" s="36"/>
    </row>
    <row r="183" customFormat="false" ht="15" hidden="false" customHeight="false" outlineLevel="0" collapsed="false">
      <c r="A183" s="35"/>
      <c r="B183" s="36"/>
      <c r="C183" s="36"/>
      <c r="D183" s="36"/>
      <c r="E183" s="36"/>
      <c r="F183" s="36"/>
    </row>
    <row r="184" customFormat="false" ht="15" hidden="false" customHeight="false" outlineLevel="0" collapsed="false">
      <c r="A184" s="35"/>
      <c r="B184" s="36"/>
      <c r="C184" s="36"/>
      <c r="D184" s="36"/>
      <c r="E184" s="36"/>
      <c r="F184" s="36"/>
    </row>
    <row r="185" customFormat="false" ht="15" hidden="false" customHeight="false" outlineLevel="0" collapsed="false">
      <c r="A185" s="35"/>
      <c r="B185" s="36"/>
      <c r="C185" s="36"/>
      <c r="D185" s="36"/>
      <c r="E185" s="36"/>
      <c r="F185" s="36"/>
    </row>
    <row r="186" customFormat="false" ht="15" hidden="false" customHeight="false" outlineLevel="0" collapsed="false">
      <c r="A186" s="35"/>
      <c r="B186" s="36"/>
      <c r="C186" s="36"/>
      <c r="D186" s="36"/>
      <c r="E186" s="36"/>
      <c r="F186" s="36"/>
    </row>
    <row r="187" customFormat="false" ht="15" hidden="false" customHeight="false" outlineLevel="0" collapsed="false">
      <c r="A187" s="35"/>
      <c r="B187" s="36"/>
      <c r="C187" s="36"/>
      <c r="D187" s="36"/>
      <c r="E187" s="36"/>
      <c r="F187" s="36"/>
    </row>
    <row r="188" customFormat="false" ht="15" hidden="false" customHeight="false" outlineLevel="0" collapsed="false">
      <c r="A188" s="35"/>
      <c r="B188" s="36"/>
      <c r="C188" s="36"/>
      <c r="D188" s="36"/>
      <c r="E188" s="36"/>
      <c r="F188" s="36"/>
    </row>
    <row r="189" customFormat="false" ht="15" hidden="false" customHeight="false" outlineLevel="0" collapsed="false">
      <c r="A189" s="35"/>
      <c r="B189" s="36"/>
      <c r="C189" s="36"/>
      <c r="D189" s="36"/>
      <c r="E189" s="36"/>
      <c r="F189" s="36"/>
    </row>
    <row r="190" customFormat="false" ht="15" hidden="false" customHeight="false" outlineLevel="0" collapsed="false">
      <c r="A190" s="35"/>
      <c r="B190" s="36"/>
      <c r="C190" s="36"/>
      <c r="D190" s="36"/>
      <c r="E190" s="36"/>
      <c r="F190" s="36"/>
    </row>
    <row r="191" customFormat="false" ht="15" hidden="false" customHeight="false" outlineLevel="0" collapsed="false">
      <c r="A191" s="35"/>
      <c r="B191" s="36"/>
      <c r="C191" s="36"/>
      <c r="D191" s="36"/>
      <c r="E191" s="36"/>
      <c r="F191" s="36"/>
    </row>
    <row r="192" customFormat="false" ht="15" hidden="false" customHeight="false" outlineLevel="0" collapsed="false">
      <c r="A192" s="35"/>
      <c r="B192" s="36"/>
      <c r="C192" s="36"/>
      <c r="D192" s="36"/>
      <c r="E192" s="36"/>
      <c r="F192" s="36"/>
    </row>
    <row r="193" customFormat="false" ht="15" hidden="false" customHeight="false" outlineLevel="0" collapsed="false">
      <c r="A193" s="35"/>
      <c r="B193" s="36"/>
      <c r="C193" s="36"/>
      <c r="D193" s="36"/>
      <c r="E193" s="36"/>
      <c r="F193" s="36"/>
    </row>
    <row r="194" customFormat="false" ht="15" hidden="false" customHeight="false" outlineLevel="0" collapsed="false">
      <c r="A194" s="35"/>
      <c r="B194" s="36"/>
      <c r="C194" s="36"/>
      <c r="D194" s="36"/>
      <c r="E194" s="36"/>
      <c r="F194" s="36"/>
    </row>
    <row r="195" customFormat="false" ht="15" hidden="false" customHeight="false" outlineLevel="0" collapsed="false">
      <c r="A195" s="35"/>
      <c r="B195" s="36"/>
      <c r="C195" s="36"/>
      <c r="D195" s="36"/>
      <c r="E195" s="36"/>
      <c r="F195" s="36"/>
    </row>
    <row r="196" customFormat="false" ht="15" hidden="false" customHeight="false" outlineLevel="0" collapsed="false">
      <c r="A196" s="35"/>
      <c r="B196" s="36"/>
      <c r="C196" s="36"/>
      <c r="D196" s="36"/>
      <c r="E196" s="36"/>
      <c r="F196" s="36"/>
    </row>
    <row r="197" customFormat="false" ht="15" hidden="false" customHeight="false" outlineLevel="0" collapsed="false">
      <c r="A197" s="35"/>
      <c r="B197" s="36"/>
      <c r="C197" s="36"/>
      <c r="D197" s="36"/>
      <c r="E197" s="36"/>
      <c r="F197" s="36"/>
    </row>
    <row r="198" customFormat="false" ht="15" hidden="false" customHeight="false" outlineLevel="0" collapsed="false">
      <c r="A198" s="35"/>
      <c r="B198" s="36"/>
      <c r="C198" s="36"/>
      <c r="D198" s="36"/>
      <c r="E198" s="36"/>
      <c r="F198" s="36"/>
    </row>
    <row r="199" customFormat="false" ht="15" hidden="false" customHeight="false" outlineLevel="0" collapsed="false">
      <c r="A199" s="35"/>
      <c r="B199" s="36"/>
      <c r="C199" s="36"/>
      <c r="D199" s="36"/>
      <c r="E199" s="36"/>
      <c r="F199" s="36"/>
    </row>
    <row r="200" customFormat="false" ht="15" hidden="false" customHeight="false" outlineLevel="0" collapsed="false">
      <c r="A200" s="35"/>
      <c r="B200" s="36"/>
      <c r="C200" s="36"/>
      <c r="D200" s="36"/>
      <c r="E200" s="36"/>
      <c r="F200" s="36"/>
    </row>
    <row r="201" customFormat="false" ht="15" hidden="false" customHeight="false" outlineLevel="0" collapsed="false">
      <c r="A201" s="35"/>
      <c r="B201" s="36"/>
      <c r="C201" s="36"/>
      <c r="D201" s="36"/>
      <c r="E201" s="36"/>
      <c r="F201" s="36"/>
    </row>
    <row r="202" customFormat="false" ht="15" hidden="false" customHeight="false" outlineLevel="0" collapsed="false">
      <c r="A202" s="35"/>
      <c r="B202" s="36"/>
      <c r="C202" s="36"/>
      <c r="D202" s="36"/>
      <c r="E202" s="36"/>
      <c r="F202" s="36"/>
    </row>
    <row r="203" customFormat="false" ht="15" hidden="false" customHeight="false" outlineLevel="0" collapsed="false">
      <c r="A203" s="35"/>
      <c r="B203" s="36"/>
      <c r="C203" s="36"/>
      <c r="D203" s="36"/>
      <c r="E203" s="36"/>
      <c r="F203" s="36"/>
    </row>
    <row r="204" customFormat="false" ht="15" hidden="false" customHeight="false" outlineLevel="0" collapsed="false">
      <c r="A204" s="35"/>
      <c r="B204" s="36"/>
      <c r="C204" s="36"/>
      <c r="D204" s="36"/>
      <c r="E204" s="36"/>
      <c r="F204" s="3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2026-08-11T17:12:11Z</dcterms:created>
  <dc:creator>openpyxl</dc:creator>
  <dc:description/>
  <dc:language>en-US</dc:language>
  <cp:lastModifiedBy/>
  <dcterms:modified xsi:type="dcterms:W3CDTF">2026-08-11T17:12:12Z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